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rycí list" sheetId="1" r:id="rId1"/>
    <sheet name="Rekapitulácia" sheetId="2" r:id="rId2"/>
    <sheet name="Rozpocet" sheetId="3" r:id="rId3"/>
    <sheet name="#Figury" sheetId="4" state="hidden" r:id="rId4"/>
  </sheets>
  <definedNames>
    <definedName name="_xlnm.Print_Titles" localSheetId="1">'Rekapitulácia'!$11:$13</definedName>
    <definedName name="_xlnm.Print_Titles" localSheetId="2">'Rozpocet'!$11:$13</definedName>
  </definedNames>
  <calcPr fullCalcOnLoad="1"/>
</workbook>
</file>

<file path=xl/sharedStrings.xml><?xml version="1.0" encoding="utf-8"?>
<sst xmlns="http://schemas.openxmlformats.org/spreadsheetml/2006/main" count="1159" uniqueCount="391">
  <si>
    <t>KRYCÍ LIST ROZPOČTU</t>
  </si>
  <si>
    <t>Názov stavby</t>
  </si>
  <si>
    <t>JKSO</t>
  </si>
  <si>
    <t xml:space="preserve"> </t>
  </si>
  <si>
    <t>Kód stavby</t>
  </si>
  <si>
    <t>160208</t>
  </si>
  <si>
    <t>Názov objektu</t>
  </si>
  <si>
    <t>EČO</t>
  </si>
  <si>
    <t>Kód objektu</t>
  </si>
  <si>
    <t>Názov časti</t>
  </si>
  <si>
    <t>Miesto</t>
  </si>
  <si>
    <t>Košice, Športové gymnázium</t>
  </si>
  <si>
    <t>Kód časti</t>
  </si>
  <si>
    <t>Názov podčasti</t>
  </si>
  <si>
    <t>Kód podčasti</t>
  </si>
  <si>
    <t>IČO</t>
  </si>
  <si>
    <t>DIČ</t>
  </si>
  <si>
    <t>Objednávateľ</t>
  </si>
  <si>
    <t xml:space="preserve"> Športové Gymnázium,Tr.SNP 104,košice 040 11</t>
  </si>
  <si>
    <t>Projektant</t>
  </si>
  <si>
    <t>Zhotoviteľ</t>
  </si>
  <si>
    <t>Rozpočet číslo</t>
  </si>
  <si>
    <t>Spracoval</t>
  </si>
  <si>
    <t>Dňa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</si>
  <si>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</si>
  <si>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</si>
  <si>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</si>
  <si>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</si>
  <si>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</si>
  <si>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</si>
  <si>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</si>
  <si>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</si>
  <si>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</si>
  <si>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</si>
  <si>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</si>
  <si>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</si>
  <si>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</si>
  <si>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</si>
  <si>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</si>
  <si>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</si>
  <si>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</si>
  <si>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</si>
  <si>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</si>
  <si>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</si>
  <si>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</si>
  <si>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</si>
  <si>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</si>
  <si>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</si>
  <si>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</si>
  <si>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</si>
  <si>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</si>
  <si>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</si>
  <si>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</si>
  <si>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</si>
  <si>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</si>
  <si>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</si>
  <si>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</si>
  <si>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</si>
  <si>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</si>
  <si>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</si>
  <si>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</si>
  <si>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</si>
  <si>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</si>
  <si>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</si>
  <si>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</si>
  <si>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20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</si>
  <si>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</si>
  <si>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</si>
  <si>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</si>
  <si>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</si>
  <si>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</si>
  <si>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</si>
  <si>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</si>
  <si>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</si>
  <si>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REKAPITULÁCIA ROZPOČTU</t>
  </si>
  <si>
    <t>Stavba:</t>
  </si>
  <si>
    <t>Objekt:</t>
  </si>
  <si>
    <t>Časť:</t>
  </si>
  <si>
    <t xml:space="preserve">JKSO: </t>
  </si>
  <si>
    <t>Objednávateľ:</t>
  </si>
  <si>
    <t>Zhotoviteľ:</t>
  </si>
  <si>
    <t>Dátum:</t>
  </si>
  <si>
    <t>Kód</t>
  </si>
  <si>
    <t>Popis</t>
  </si>
  <si>
    <t>Cena celkom</t>
  </si>
  <si>
    <t>Hmotnosť celkom</t>
  </si>
  <si>
    <t>Suť celkom</t>
  </si>
  <si>
    <t>Celkom</t>
  </si>
  <si>
    <t>ROZPOČET</t>
  </si>
  <si>
    <t>JKSO:</t>
  </si>
  <si>
    <t>P.Č.</t>
  </si>
  <si>
    <t>TV</t>
  </si>
  <si>
    <t>KCN</t>
  </si>
  <si>
    <t>Kód položky</t>
  </si>
  <si>
    <t>MJ</t>
  </si>
  <si>
    <t>Množstvo celkom</t>
  </si>
  <si>
    <t>Cena jednotková</t>
  </si>
  <si>
    <t>Hmotnosť</t>
  </si>
  <si>
    <t>Hmotnosť sute</t>
  </si>
  <si>
    <t>Hmotnosť sute celkom</t>
  </si>
  <si>
    <t>Sadzba DPH</t>
  </si>
  <si>
    <t>Typ položky</t>
  </si>
  <si>
    <t>Úroveň</t>
  </si>
  <si>
    <t>Dodávateľ</t>
  </si>
  <si>
    <t>Práce a dodávky HSV</t>
  </si>
  <si>
    <t>0</t>
  </si>
  <si>
    <t>3</t>
  </si>
  <si>
    <t>Zvislé a kompletné konštrukcie</t>
  </si>
  <si>
    <t>1</t>
  </si>
  <si>
    <t>K</t>
  </si>
  <si>
    <t>011</t>
  </si>
  <si>
    <t>978011141</t>
  </si>
  <si>
    <t>Otlčenie omietok vnútorných vápenných alebo vápennocementových v rozsahu do 30 %,  -0,05000t</t>
  </si>
  <si>
    <t>m2</t>
  </si>
  <si>
    <t>2</t>
  </si>
  <si>
    <t>7,74*3,2</t>
  </si>
  <si>
    <t>-1</t>
  </si>
  <si>
    <t>Medzisúčet</t>
  </si>
  <si>
    <t>014</t>
  </si>
  <si>
    <t>612471512</t>
  </si>
  <si>
    <t>Príprava podkladu pre vnútorné vápennaté alebo vápennocementové omietky, penetračný náter</t>
  </si>
  <si>
    <t>Vyspravenie vnútorných stien - sanačná omietka BAUMIT Sanova omietka,  hr.do 30 mm</t>
  </si>
  <si>
    <t>979081111</t>
  </si>
  <si>
    <t>Odvoz sutiny a vybúraných hmôt na skládku do 1 km</t>
  </si>
  <si>
    <t>t</t>
  </si>
  <si>
    <t>979081121</t>
  </si>
  <si>
    <t>Odvoz sutiny a vybúraných hmôt na skládku za každý ďalší 1 km</t>
  </si>
  <si>
    <t>6</t>
  </si>
  <si>
    <t>Úpravy povrchov, podlahy, osadenie</t>
  </si>
  <si>
    <t>611421331</t>
  </si>
  <si>
    <t>Oprava vnútorných vápenných omietok stropov železobetónových rovných tvárnicových a klenieb,  opravovaná plocha nad 10 do 30 % štukových</t>
  </si>
  <si>
    <t>"strop"</t>
  </si>
  <si>
    <t>"m. č.109 - študovňa"6,2*9,5+0,25*6,2*4"preklad</t>
  </si>
  <si>
    <t>7*2</t>
  </si>
  <si>
    <t>strop</t>
  </si>
  <si>
    <t>612421331</t>
  </si>
  <si>
    <t>Oprava vnútorných vápenných omietok stien, v množstve opravenej plochy nad 10 do 30 % štukových</t>
  </si>
  <si>
    <t>(6,2+9,5+0,5*2)*2*3,25-5,8*1,8</t>
  </si>
  <si>
    <t>steny</t>
  </si>
  <si>
    <t>612474102</t>
  </si>
  <si>
    <t>Vnútorná omietka stien maltou zo zmesi ako napr. YTONG 10 mm</t>
  </si>
  <si>
    <t>ytong100n*2</t>
  </si>
  <si>
    <t>"m. č.110"(5+1,5*3)*3,2</t>
  </si>
  <si>
    <t>612481119</t>
  </si>
  <si>
    <t>Potiahnutie vnútorných stien, sklotextílnou mriežkou</t>
  </si>
  <si>
    <t>632450494</t>
  </si>
  <si>
    <t>Spádový poter MUREXIN spádová vrstva v bazénoch,  100 mm</t>
  </si>
  <si>
    <t>0,9*0,9"sprchový kút</t>
  </si>
  <si>
    <t>632451031</t>
  </si>
  <si>
    <t>Vyrovnávací poter MC 15 v ploche hr. od 10 do 20 mm (podkladný)</t>
  </si>
  <si>
    <t>"šatňa"</t>
  </si>
  <si>
    <t>5*2+2*2</t>
  </si>
  <si>
    <t>632477005</t>
  </si>
  <si>
    <t>Nivelačná stierka podlahová hrúbky 3 mm</t>
  </si>
  <si>
    <t>642944121</t>
  </si>
  <si>
    <t>Osadenie oceľ.dverných zárubní lisov.alebo z uhol.s vybet.prahu,dodatočne,s plochou do 2,5 m2</t>
  </si>
  <si>
    <t>ks</t>
  </si>
  <si>
    <t>"0,8*1,97"2</t>
  </si>
  <si>
    <t>M</t>
  </si>
  <si>
    <t>MAT</t>
  </si>
  <si>
    <t>5533194100</t>
  </si>
  <si>
    <t>Zárubeň oceľová CgU 60x197x10cm P</t>
  </si>
  <si>
    <t>dvera</t>
  </si>
  <si>
    <t>9</t>
  </si>
  <si>
    <t>Ostatné konštrukcie a práce-búranie</t>
  </si>
  <si>
    <t>003</t>
  </si>
  <si>
    <t>941955001</t>
  </si>
  <si>
    <t>Lešenie ľahké pracovné pomocné, s výškou lešeňovej podlahy do 1,20 m</t>
  </si>
  <si>
    <t>"m.č. 109"6,2*9,5</t>
  </si>
  <si>
    <t>podl</t>
  </si>
  <si>
    <t>952901111</t>
  </si>
  <si>
    <t>Vyčistenie budov pri výške podlaží do 4m</t>
  </si>
  <si>
    <t>013</t>
  </si>
  <si>
    <t>965081712</t>
  </si>
  <si>
    <t>Búranie dlažieb, bez podklad. lôžka z xylolit., alebo keramických dlaždíc hr. do 10 mm,  -0,02000t</t>
  </si>
  <si>
    <t>"m.č.110"5,5*2</t>
  </si>
  <si>
    <t>Súčet</t>
  </si>
  <si>
    <t>967031132</t>
  </si>
  <si>
    <t>Prikresanie rovných ostení, bez odstupu, po hrubomvybúraní otvorov, v murive tehl. na maltu,  -0,05700t</t>
  </si>
  <si>
    <t>(2+2+0,7)*0,3*2</t>
  </si>
  <si>
    <t>968071125</t>
  </si>
  <si>
    <t>Vyvesenie, zvesenie kovového dverného krídla plochy do 2 m2</t>
  </si>
  <si>
    <t>"vyvesenie"</t>
  </si>
  <si>
    <t>"0,60*1,97"1</t>
  </si>
  <si>
    <t>968072455</t>
  </si>
  <si>
    <t>Demontáž kovových dverových zárubní plochy do 2 m2,  -0,07600t</t>
  </si>
  <si>
    <t>0,60*1,97</t>
  </si>
  <si>
    <t>971033641</t>
  </si>
  <si>
    <t>Zväčšenie otvorov v murive tehl. plochy do 4 m2 hr.do 300 mm,  -1,87500t</t>
  </si>
  <si>
    <t>m3</t>
  </si>
  <si>
    <t>0,7*2*2*0,3</t>
  </si>
  <si>
    <t>974031123</t>
  </si>
  <si>
    <t>Vysekanie rýh v akomkoľvek murive tehlovom na akúkoľvek maltu do hĺbky 30 mm a š. do 100 mm,  -0,00500t</t>
  </si>
  <si>
    <t>m</t>
  </si>
  <si>
    <t>"vnútorný rozvod vody a kanál"1,5</t>
  </si>
  <si>
    <t>974042534</t>
  </si>
  <si>
    <t>Vysekanie rýh v betónovej dlažbe do hĺbky 50 mm a šírky do 150mm,  -0,01600t</t>
  </si>
  <si>
    <t>"rozvod voda, kanál"</t>
  </si>
  <si>
    <t>"m. č. 110"1,7</t>
  </si>
  <si>
    <t>978011191</t>
  </si>
  <si>
    <t>Otlčenie omietok vnútorných vápenných alebo vápennocementových v rozsahu do 100 %,  -0,05000t</t>
  </si>
  <si>
    <t>979082111</t>
  </si>
  <si>
    <t>Vnútrostavenisková doprava sutiny a vybúraných hmôt do 10 m</t>
  </si>
  <si>
    <t>979082121</t>
  </si>
  <si>
    <t>Vnútrostavenisková doprava sutiny a vybúraných hmôt za každých ďalších 5 m</t>
  </si>
  <si>
    <t>979089012</t>
  </si>
  <si>
    <t>Poplatok za skladovanie - betón, tehly, dlaždice (17 01 ), ostatné</t>
  </si>
  <si>
    <t>99</t>
  </si>
  <si>
    <t>Presun hmôt HSV</t>
  </si>
  <si>
    <t>999281111</t>
  </si>
  <si>
    <t xml:space="preserve">Presun hmôt </t>
  </si>
  <si>
    <t>Práce a dodávky PSV</t>
  </si>
  <si>
    <t>711</t>
  </si>
  <si>
    <t>Izolácie proti vode a vlhkosti</t>
  </si>
  <si>
    <t>711462301</t>
  </si>
  <si>
    <t>Izolácia proti povrchovej a podpovrchovej tlakovej vode AQUAFIN-2K na ploche vodorovnej</t>
  </si>
  <si>
    <t>"pre povrchovú stekajúcu vodu"</t>
  </si>
  <si>
    <t>"sprchový kút"0,9*0,9</t>
  </si>
  <si>
    <t>711463301</t>
  </si>
  <si>
    <t>Izolácia proti povrchovej a podpovrchovej tlakovej vode AQUAFIN-2K na ploche zvislej</t>
  </si>
  <si>
    <t>0,9*2,2*(3+1)</t>
  </si>
  <si>
    <t>"umývadlo"3*2</t>
  </si>
  <si>
    <t>711713416</t>
  </si>
  <si>
    <t>Zhotovenie detailov náterivami a tmelmi za studena škár tmelom asfaltovým šxv 20 x 100 mm</t>
  </si>
  <si>
    <t>"sprchovací kút"0,9*4+0,9*2,2*2</t>
  </si>
  <si>
    <t>1116324011</t>
  </si>
  <si>
    <t>Silikónové tesnenie škár</t>
  </si>
  <si>
    <t>998711201</t>
  </si>
  <si>
    <t>Presun hmôt pre izoláciu proti vode v objektoch výšky do 6 m</t>
  </si>
  <si>
    <t>721</t>
  </si>
  <si>
    <t>Zdravotech. vnútorná kanalizácia</t>
  </si>
  <si>
    <t>721173206</t>
  </si>
  <si>
    <t>Potrubie z PVC - U odpadné pripájacie D 63x1, 8</t>
  </si>
  <si>
    <t>"sprchový kút"1</t>
  </si>
  <si>
    <t>"umývadlo"1</t>
  </si>
  <si>
    <t>721212311</t>
  </si>
  <si>
    <t>Montáž podlahového vpustu, s vodorovným odtokom DN 50 z plastu so zápachovou uzávierkou</t>
  </si>
  <si>
    <t>2866100010</t>
  </si>
  <si>
    <t>PE podlahová vpusť d 50</t>
  </si>
  <si>
    <t>2863120211</t>
  </si>
  <si>
    <t xml:space="preserve">Kryt odtoku 50, </t>
  </si>
  <si>
    <t>2866100021</t>
  </si>
  <si>
    <t xml:space="preserve">tesnenie k podlahovej vpusti  </t>
  </si>
  <si>
    <t>998721201</t>
  </si>
  <si>
    <t>Presun hmôt pre vnútornú kanalizáciu v objektoch výšky do 6 m</t>
  </si>
  <si>
    <t>722</t>
  </si>
  <si>
    <t>Zdravotechnika - vnútorný vodovod</t>
  </si>
  <si>
    <t>722171212</t>
  </si>
  <si>
    <t>Potrubie z plastických hmôt z PE rúrok TPD 71-6571 rad stredne ťažký z rPE D 25/2, 7</t>
  </si>
  <si>
    <t>"sprchový kút"2*2"teplá,studená voda</t>
  </si>
  <si>
    <t>"umývadlo"1*2"teplá,studená voda</t>
  </si>
  <si>
    <t>5487908510</t>
  </si>
  <si>
    <t>Kotva lepená do betónu HIT-HY 150/330/2, bal.20 ks</t>
  </si>
  <si>
    <t>998722201</t>
  </si>
  <si>
    <t>Presun hmôt pre vnútorný vodovod v objektoch výšky do 6 m</t>
  </si>
  <si>
    <t>725</t>
  </si>
  <si>
    <t>Zdravotechnika - zariaď. predmety</t>
  </si>
  <si>
    <t>725219201</t>
  </si>
  <si>
    <t>Montáž umývadla bez výtokovej armatúry z bieleho diturvitu so zápachovou uzávierkou na konzoly</t>
  </si>
  <si>
    <t>SUB</t>
  </si>
  <si>
    <t>6421370701</t>
  </si>
  <si>
    <t>Umývadlo s otvorom pre batériu</t>
  </si>
  <si>
    <t>725219601</t>
  </si>
  <si>
    <t>Montáž krytu na sifón</t>
  </si>
  <si>
    <t>sub</t>
  </si>
  <si>
    <t>6429125601</t>
  </si>
  <si>
    <t>Kryt na sifón</t>
  </si>
  <si>
    <t>kus</t>
  </si>
  <si>
    <t>725539103</t>
  </si>
  <si>
    <t>Montáž elektrického zásobníka akumulačného stojatého do 120 L</t>
  </si>
  <si>
    <t>súb.</t>
  </si>
  <si>
    <t>5413000200</t>
  </si>
  <si>
    <t>Tatramat akumulačný elektrický tlakový závesný ohrievač stojatý EOV 120 s objemom 120L</t>
  </si>
  <si>
    <t>725829601</t>
  </si>
  <si>
    <t>Montáž batérií umývadlových stojankových pákových alebo klasických</t>
  </si>
  <si>
    <t>5514670281</t>
  </si>
  <si>
    <t>Stojánková batéria</t>
  </si>
  <si>
    <t>5511874470</t>
  </si>
  <si>
    <t>Flexi hadice k baterii (8x12), 8x12 (F3/8"xM10), 40 cm, nerez IVAR</t>
  </si>
  <si>
    <t>725849201</t>
  </si>
  <si>
    <t>Montáž batérie sprchovej nástennej s pevnou výškou sprchy</t>
  </si>
  <si>
    <t>5514512601</t>
  </si>
  <si>
    <t>N-Metalia 57 sprchová batéria</t>
  </si>
  <si>
    <t>725849205</t>
  </si>
  <si>
    <t>Montáž sprchovej súpravy</t>
  </si>
  <si>
    <t>5514513101</t>
  </si>
  <si>
    <t>Sprchová súprava  - ružica, sprchová hadica, tyč</t>
  </si>
  <si>
    <t>725869101</t>
  </si>
  <si>
    <t>Montáž zápachovej uzávierky pre zariaďovacie predmety,umývadlová   do D 40</t>
  </si>
  <si>
    <t>5516131100</t>
  </si>
  <si>
    <t>Uzávierka záp. umyv. T 7105 s vent. D 40mm z AKV</t>
  </si>
  <si>
    <t>998725201</t>
  </si>
  <si>
    <t>Presun hmôt pre zariaďovacie predmety v objektoch výšky do 6 m</t>
  </si>
  <si>
    <t>766</t>
  </si>
  <si>
    <t>Konštrukcie stolárske</t>
  </si>
  <si>
    <t>766661112</t>
  </si>
  <si>
    <t>Montáž dverového krídla kompletiz.otváravého do oceľovej alebo fošňovej zárubne, jednokrídlové</t>
  </si>
  <si>
    <t>6116011101</t>
  </si>
  <si>
    <t xml:space="preserve">Dvere vnútorné hladké plné jednokrídlové   60x197 cm </t>
  </si>
  <si>
    <t>766669920</t>
  </si>
  <si>
    <t>Dokovanie dverí, osadenie štítku a zámku do dverí</t>
  </si>
  <si>
    <t>5491631001</t>
  </si>
  <si>
    <t>Dverový štítok klučka, zámok</t>
  </si>
  <si>
    <t>766695212</t>
  </si>
  <si>
    <t>Montáž prahu dverí, jednokrídlových</t>
  </si>
  <si>
    <t>6118712100</t>
  </si>
  <si>
    <t>Prah dubový L=62 B=15 cm</t>
  </si>
  <si>
    <t>998766201</t>
  </si>
  <si>
    <t>Presun hmot pre konštrukcie stolárske v objektoch výšky do 6 m</t>
  </si>
  <si>
    <t>771</t>
  </si>
  <si>
    <t>Podlahy z dlaždíc</t>
  </si>
  <si>
    <t>771415017</t>
  </si>
  <si>
    <t xml:space="preserve">Montáž soklíkov z obkladačiek do tmelu </t>
  </si>
  <si>
    <t>"m. č.110 kde nie je obklad"5*2+2</t>
  </si>
  <si>
    <t>771575125</t>
  </si>
  <si>
    <t>Montáž podláh z dlaždíc keram. ukladanie do tmelu, v obmedz. priest.</t>
  </si>
  <si>
    <t>1*0,15*3"stupeň do sprchy</t>
  </si>
  <si>
    <t>novádl</t>
  </si>
  <si>
    <t>2353206800</t>
  </si>
  <si>
    <t>Stierkové izolácie lepiaca stierka</t>
  </si>
  <si>
    <t>2353206300</t>
  </si>
  <si>
    <t>Stierkové izolácie-špárovacia malta, balenie 25kg</t>
  </si>
  <si>
    <t>998771201</t>
  </si>
  <si>
    <t>Presun hmôt pre podlahy z dlaždíc v objektoch výšky do 6m</t>
  </si>
  <si>
    <t>781</t>
  </si>
  <si>
    <t>Dokončovacie práce a obklady</t>
  </si>
  <si>
    <t>781445010</t>
  </si>
  <si>
    <t>Montáž obkladov stien z obkladačiek hutných,keramických do tmelu včetne špárovania</t>
  </si>
  <si>
    <t>"sprchový kút"</t>
  </si>
  <si>
    <t>(1+1)*2,2"vstup do sprchy</t>
  </si>
  <si>
    <t>kerobkl</t>
  </si>
  <si>
    <t>5976399101</t>
  </si>
  <si>
    <t xml:space="preserve">Obklad keramický </t>
  </si>
  <si>
    <t>kerobkl*1,02</t>
  </si>
  <si>
    <t>998781201</t>
  </si>
  <si>
    <t>Presun hmôt pre obklady keramické v objektoch výšky do 6 m</t>
  </si>
  <si>
    <t>784</t>
  </si>
  <si>
    <t>Dokončovacie práce - maľby</t>
  </si>
  <si>
    <t>784410100</t>
  </si>
  <si>
    <t>Penetrovanie jednonásobné jemnozrnných podkladov výšky do 3, 80 m</t>
  </si>
  <si>
    <t>"stropy"</t>
  </si>
  <si>
    <t>"šatňa"7*2</t>
  </si>
  <si>
    <t>"steny"</t>
  </si>
  <si>
    <t>"šatňa"(9+2)*2*3,2</t>
  </si>
  <si>
    <t>-soklík</t>
  </si>
  <si>
    <t>maľby</t>
  </si>
  <si>
    <t>784410120</t>
  </si>
  <si>
    <t>Penetrovanie jednonásobné hrubozrnných, savých podkladov výšky do 3, 80 m</t>
  </si>
  <si>
    <t>"olejový soklík"</t>
  </si>
  <si>
    <t>(6,2+9,5+0,5*2)*2*2</t>
  </si>
  <si>
    <t>soklík</t>
  </si>
  <si>
    <t>784452471</t>
  </si>
  <si>
    <t xml:space="preserve">Maľby z maliarskych zmesí Primalex, Farmal, ručne nanášané tónované s bielym stropom dvojnásobné na jemnozrnný podklad výšky do 3, 80 m   </t>
  </si>
  <si>
    <t>21-M</t>
  </si>
  <si>
    <t>Elektromontáže</t>
  </si>
  <si>
    <t>921</t>
  </si>
  <si>
    <t>210010101</t>
  </si>
  <si>
    <t>Lišta elektroinšt. z PH vč. spojok, ohybov, rohov, bez krabíc, uložená pevne typ L 20 preťahovací</t>
  </si>
  <si>
    <t>3451206100</t>
  </si>
  <si>
    <t>Lišta L 20</t>
  </si>
  <si>
    <t>210010351</t>
  </si>
  <si>
    <t>Škatuľová rozvodka z lisov. izolantu vč. ukončenia káblov a zapojenia vodičov typ 6455-11 do 4 mm2</t>
  </si>
  <si>
    <t>3450927500</t>
  </si>
  <si>
    <t>Krabica 6455-12 acid</t>
  </si>
  <si>
    <t>Kus</t>
  </si>
  <si>
    <t>210110006</t>
  </si>
  <si>
    <t>Spínač nástenný pre prostredie obyčajné alebo vlhké vrátane zapojenia trojpól.16, 25 A -radenie 3</t>
  </si>
  <si>
    <t>3580240800</t>
  </si>
  <si>
    <t>Spínač S  16 JP   1103 A6</t>
  </si>
  <si>
    <t>210800147</t>
  </si>
  <si>
    <t>Kábel medený uložený pevne CYKY 450/750 V 3x2,5</t>
  </si>
  <si>
    <t>3410350086</t>
  </si>
  <si>
    <t>CYKY 3x2,5    Kábel pre pevné uloženie, medený STN</t>
  </si>
  <si>
    <t>Hodinové zúčtovacie sadzby</t>
  </si>
  <si>
    <t>HZS000111</t>
  </si>
  <si>
    <t>Stavebno montážne práce menej náročne, pomocné alebo manupulačné (Tr 1) v rozsahu viac ako 8 hodín</t>
  </si>
  <si>
    <t>hod</t>
  </si>
  <si>
    <t>"odstránenie tabule"2</t>
  </si>
  <si>
    <t>79,1</t>
  </si>
  <si>
    <t>podlahy</t>
  </si>
  <si>
    <t>98,11</t>
  </si>
  <si>
    <t>58,9</t>
  </si>
  <si>
    <t>180,81</t>
  </si>
  <si>
    <t>66,8</t>
  </si>
  <si>
    <t>ytong100n</t>
  </si>
  <si>
    <t>25,55</t>
  </si>
  <si>
    <t>14,45</t>
  </si>
  <si>
    <t>18,32</t>
  </si>
  <si>
    <t>ytong</t>
  </si>
  <si>
    <t>65,6</t>
  </si>
  <si>
    <t>Oprava 2 miestnosti – prízemie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</si>
</sst>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  <numFmt numFmtId="165" formatCode="##,#0?"/>
    <numFmt numFmtId="166" formatCode="#,##0.0000"/>
    <numFmt numFmtId="167" formatCode="#,##0.000"/>
    <numFmt numFmtId="168" formatCode="#,##0.00000"/>
    <numFmt numFmtId="169" formatCode="#,##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u val="single"/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sz val="8"/>
      <color indexed="18"/>
      <name val="Arial"/>
      <family val="2"/>
    </font>
    <font>
      <sz val="8"/>
      <color indexed="2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0" fontId="3" fillId="3" borderId="0" applyNumberFormat="0" applyBorder="0" applyAlignment="0" applyProtection="0"/>
    <xf numFmtId="0" fontId="4" fillId="22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5" fillId="23" borderId="5" applyNumberFormat="0" applyAlignment="0" applyProtection="0"/>
    <xf numFmtId="0" fontId="11" fillId="7" borderId="1" applyNumberFormat="0" applyAlignment="0" applyProtection="0"/>
    <xf numFmtId="0" fontId="5" fillId="23" borderId="5" applyNumberFormat="0" applyAlignment="0" applyProtection="0"/>
    <xf numFmtId="0" fontId="12" fillId="0" borderId="6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0" fillId="8" borderId="10" applyNumberFormat="0" applyAlignment="0" applyProtection="0"/>
    <xf numFmtId="0" fontId="17" fillId="22" borderId="11" applyNumberFormat="0" applyAlignment="0" applyProtection="0"/>
    <xf numFmtId="9" fontId="0" fillId="0" borderId="0" applyFill="0" applyBorder="0" applyAlignment="0" applyProtection="0"/>
    <xf numFmtId="0" fontId="0" fillId="8" borderId="10" applyNumberFormat="0" applyAlignment="0" applyProtection="0"/>
    <xf numFmtId="0" fontId="18" fillId="0" borderId="6" applyNumberFormat="0" applyFill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11" fillId="7" borderId="1" applyNumberFormat="0" applyAlignment="0" applyProtection="0"/>
    <xf numFmtId="0" fontId="23" fillId="24" borderId="1" applyNumberFormat="0" applyAlignment="0" applyProtection="0"/>
    <xf numFmtId="0" fontId="17" fillId="24" borderId="11" applyNumberFormat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25" fillId="0" borderId="15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26" fillId="0" borderId="14" xfId="0" applyNumberFormat="1" applyFont="1" applyFill="1" applyBorder="1" applyAlignment="1" applyProtection="1">
      <alignment vertical="center"/>
      <protection/>
    </xf>
    <xf numFmtId="0" fontId="26" fillId="0" borderId="15" xfId="0" applyNumberFormat="1" applyFont="1" applyFill="1" applyBorder="1" applyAlignment="1" applyProtection="1">
      <alignment vertical="center"/>
      <protection/>
    </xf>
    <xf numFmtId="0" fontId="26" fillId="0" borderId="16" xfId="0" applyNumberFormat="1" applyFont="1" applyFill="1" applyBorder="1" applyAlignment="1" applyProtection="1">
      <alignment vertical="center"/>
      <protection/>
    </xf>
    <xf numFmtId="0" fontId="26" fillId="0" borderId="2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Alignment="1" applyProtection="1">
      <alignment vertical="center"/>
      <protection/>
    </xf>
    <xf numFmtId="164" fontId="27" fillId="0" borderId="21" xfId="0" applyNumberFormat="1" applyFont="1" applyFill="1" applyBorder="1" applyAlignment="1" applyProtection="1">
      <alignment vertical="center"/>
      <protection/>
    </xf>
    <xf numFmtId="164" fontId="27" fillId="0" borderId="22" xfId="0" applyNumberFormat="1" applyFont="1" applyFill="1" applyBorder="1" applyAlignment="1" applyProtection="1">
      <alignment vertical="center"/>
      <protection/>
    </xf>
    <xf numFmtId="0" fontId="26" fillId="0" borderId="23" xfId="0" applyNumberFormat="1" applyFont="1" applyFill="1" applyBorder="1" applyAlignment="1" applyProtection="1">
      <alignment vertical="center"/>
      <protection/>
    </xf>
    <xf numFmtId="0" fontId="26" fillId="0" borderId="24" xfId="0" applyNumberFormat="1" applyFont="1" applyFill="1" applyBorder="1" applyAlignment="1" applyProtection="1">
      <alignment vertical="center"/>
      <protection/>
    </xf>
    <xf numFmtId="0" fontId="27" fillId="0" borderId="25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6" fillId="0" borderId="26" xfId="0" applyNumberFormat="1" applyFont="1" applyFill="1" applyBorder="1" applyAlignment="1" applyProtection="1">
      <alignment vertical="center"/>
      <protection/>
    </xf>
    <xf numFmtId="164" fontId="27" fillId="0" borderId="25" xfId="0" applyNumberFormat="1" applyFont="1" applyFill="1" applyBorder="1" applyAlignment="1" applyProtection="1">
      <alignment vertical="center"/>
      <protection/>
    </xf>
    <xf numFmtId="164" fontId="27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6" fillId="0" borderId="22" xfId="0" applyNumberFormat="1" applyFont="1" applyFill="1" applyBorder="1" applyAlignment="1" applyProtection="1">
      <alignment vertical="center"/>
      <protection/>
    </xf>
    <xf numFmtId="164" fontId="27" fillId="0" borderId="27" xfId="0" applyNumberFormat="1" applyFont="1" applyFill="1" applyBorder="1" applyAlignment="1" applyProtection="1">
      <alignment vertical="center"/>
      <protection/>
    </xf>
    <xf numFmtId="164" fontId="27" fillId="0" borderId="28" xfId="0" applyNumberFormat="1" applyFont="1" applyFill="1" applyBorder="1" applyAlignment="1" applyProtection="1">
      <alignment vertical="center"/>
      <protection/>
    </xf>
    <xf numFmtId="164" fontId="27" fillId="0" borderId="29" xfId="0" applyNumberFormat="1" applyFont="1" applyFill="1" applyBorder="1" applyAlignment="1" applyProtection="1">
      <alignment vertical="center"/>
      <protection/>
    </xf>
    <xf numFmtId="0" fontId="26" fillId="0" borderId="30" xfId="0" applyNumberFormat="1" applyFont="1" applyFill="1" applyBorder="1" applyAlignment="1" applyProtection="1">
      <alignment vertical="center"/>
      <protection/>
    </xf>
    <xf numFmtId="164" fontId="27" fillId="0" borderId="31" xfId="0" applyNumberFormat="1" applyFont="1" applyFill="1" applyBorder="1" applyAlignment="1" applyProtection="1">
      <alignment vertical="center"/>
      <protection/>
    </xf>
    <xf numFmtId="0" fontId="26" fillId="0" borderId="32" xfId="0" applyNumberFormat="1" applyFont="1" applyFill="1" applyBorder="1" applyAlignment="1" applyProtection="1">
      <alignment vertical="center"/>
      <protection/>
    </xf>
    <xf numFmtId="0" fontId="26" fillId="0" borderId="33" xfId="0" applyNumberFormat="1" applyFont="1" applyFill="1" applyBorder="1" applyAlignment="1" applyProtection="1">
      <alignment vertical="center"/>
      <protection/>
    </xf>
    <xf numFmtId="164" fontId="27" fillId="0" borderId="0" xfId="0" applyNumberFormat="1" applyFont="1" applyFill="1" applyAlignment="1" applyProtection="1">
      <alignment vertical="center"/>
      <protection/>
    </xf>
    <xf numFmtId="0" fontId="28" fillId="0" borderId="0" xfId="0" applyNumberFormat="1" applyFont="1" applyFill="1" applyAlignment="1" applyProtection="1">
      <alignment vertical="center"/>
      <protection/>
    </xf>
    <xf numFmtId="0" fontId="26" fillId="0" borderId="29" xfId="0" applyNumberFormat="1" applyFont="1" applyFill="1" applyBorder="1" applyAlignment="1" applyProtection="1">
      <alignment vertical="center"/>
      <protection/>
    </xf>
    <xf numFmtId="164" fontId="27" fillId="0" borderId="30" xfId="0" applyNumberFormat="1" applyFont="1" applyFill="1" applyBorder="1" applyAlignment="1" applyProtection="1">
      <alignment vertical="center"/>
      <protection/>
    </xf>
    <xf numFmtId="49" fontId="27" fillId="0" borderId="27" xfId="0" applyNumberFormat="1" applyFont="1" applyFill="1" applyBorder="1" applyAlignment="1" applyProtection="1">
      <alignment vertical="center"/>
      <protection/>
    </xf>
    <xf numFmtId="0" fontId="29" fillId="0" borderId="0" xfId="0" applyNumberFormat="1" applyFont="1" applyFill="1" applyAlignment="1" applyProtection="1">
      <alignment vertical="center"/>
      <protection/>
    </xf>
    <xf numFmtId="0" fontId="26" fillId="0" borderId="17" xfId="0" applyNumberFormat="1" applyFont="1" applyFill="1" applyBorder="1" applyAlignment="1" applyProtection="1">
      <alignment vertical="center"/>
      <protection/>
    </xf>
    <xf numFmtId="0" fontId="26" fillId="0" borderId="18" xfId="0" applyNumberFormat="1" applyFont="1" applyFill="1" applyBorder="1" applyAlignment="1" applyProtection="1">
      <alignment vertical="center"/>
      <protection/>
    </xf>
    <xf numFmtId="0" fontId="26" fillId="0" borderId="19" xfId="0" applyNumberFormat="1" applyFont="1" applyFill="1" applyBorder="1" applyAlignment="1" applyProtection="1">
      <alignment vertical="center"/>
      <protection/>
    </xf>
    <xf numFmtId="0" fontId="26" fillId="0" borderId="34" xfId="0" applyNumberFormat="1" applyFont="1" applyFill="1" applyBorder="1" applyAlignment="1" applyProtection="1">
      <alignment vertical="center"/>
      <protection/>
    </xf>
    <xf numFmtId="0" fontId="26" fillId="0" borderId="35" xfId="0" applyNumberFormat="1" applyFont="1" applyFill="1" applyBorder="1" applyAlignment="1" applyProtection="1">
      <alignment vertical="center"/>
      <protection/>
    </xf>
    <xf numFmtId="0" fontId="30" fillId="0" borderId="35" xfId="0" applyNumberFormat="1" applyFont="1" applyFill="1" applyBorder="1" applyAlignment="1" applyProtection="1">
      <alignment vertical="center"/>
      <protection/>
    </xf>
    <xf numFmtId="0" fontId="26" fillId="0" borderId="36" xfId="0" applyNumberFormat="1" applyFont="1" applyFill="1" applyBorder="1" applyAlignment="1" applyProtection="1">
      <alignment vertical="center"/>
      <protection/>
    </xf>
    <xf numFmtId="0" fontId="26" fillId="0" borderId="37" xfId="0" applyNumberFormat="1" applyFont="1" applyFill="1" applyBorder="1" applyAlignment="1" applyProtection="1">
      <alignment vertical="center"/>
      <protection/>
    </xf>
    <xf numFmtId="0" fontId="26" fillId="0" borderId="38" xfId="0" applyNumberFormat="1" applyFont="1" applyFill="1" applyBorder="1" applyAlignment="1" applyProtection="1">
      <alignment vertical="center"/>
      <protection/>
    </xf>
    <xf numFmtId="0" fontId="26" fillId="0" borderId="39" xfId="0" applyNumberFormat="1" applyFont="1" applyFill="1" applyBorder="1" applyAlignment="1" applyProtection="1">
      <alignment vertical="center"/>
      <protection/>
    </xf>
    <xf numFmtId="0" fontId="26" fillId="0" borderId="40" xfId="0" applyNumberFormat="1" applyFont="1" applyFill="1" applyBorder="1" applyAlignment="1" applyProtection="1">
      <alignment vertical="center"/>
      <protection/>
    </xf>
    <xf numFmtId="0" fontId="26" fillId="0" borderId="41" xfId="0" applyNumberFormat="1" applyFont="1" applyFill="1" applyBorder="1" applyAlignment="1" applyProtection="1">
      <alignment vertical="center"/>
      <protection/>
    </xf>
    <xf numFmtId="3" fontId="0" fillId="0" borderId="42" xfId="0" applyNumberFormat="1" applyFont="1" applyFill="1" applyBorder="1" applyAlignment="1" applyProtection="1">
      <alignment vertical="center"/>
      <protection/>
    </xf>
    <xf numFmtId="3" fontId="0" fillId="0" borderId="43" xfId="0" applyNumberFormat="1" applyFont="1" applyFill="1" applyBorder="1" applyAlignment="1" applyProtection="1">
      <alignment vertical="center"/>
      <protection/>
    </xf>
    <xf numFmtId="165" fontId="31" fillId="0" borderId="44" xfId="0" applyNumberFormat="1" applyFont="1" applyFill="1" applyBorder="1" applyAlignment="1" applyProtection="1">
      <alignment horizontal="right" vertical="center" wrapText="1"/>
      <protection/>
    </xf>
    <xf numFmtId="4" fontId="31" fillId="0" borderId="45" xfId="0" applyNumberFormat="1" applyFont="1" applyFill="1" applyBorder="1" applyAlignment="1" applyProtection="1">
      <alignment horizontal="right" vertical="center" wrapText="1"/>
      <protection/>
    </xf>
    <xf numFmtId="3" fontId="0" fillId="0" borderId="44" xfId="0" applyNumberFormat="1" applyFont="1" applyFill="1" applyBorder="1" applyAlignment="1" applyProtection="1">
      <alignment vertical="center"/>
      <protection/>
    </xf>
    <xf numFmtId="3" fontId="0" fillId="0" borderId="45" xfId="0" applyNumberFormat="1" applyFont="1" applyFill="1" applyBorder="1" applyAlignment="1" applyProtection="1">
      <alignment vertical="center"/>
      <protection/>
    </xf>
    <xf numFmtId="3" fontId="31" fillId="0" borderId="43" xfId="0" applyNumberFormat="1" applyFont="1" applyFill="1" applyBorder="1" applyAlignment="1" applyProtection="1">
      <alignment vertical="center" wrapText="1"/>
      <protection/>
    </xf>
    <xf numFmtId="4" fontId="31" fillId="0" borderId="43" xfId="0" applyNumberFormat="1" applyFont="1" applyFill="1" applyBorder="1" applyAlignment="1" applyProtection="1">
      <alignment horizontal="right" vertical="center" wrapText="1"/>
      <protection/>
    </xf>
    <xf numFmtId="3" fontId="0" fillId="0" borderId="46" xfId="0" applyNumberFormat="1" applyFont="1" applyFill="1" applyBorder="1" applyAlignment="1" applyProtection="1">
      <alignment vertical="center"/>
      <protection/>
    </xf>
    <xf numFmtId="164" fontId="30" fillId="0" borderId="35" xfId="0" applyNumberFormat="1" applyFont="1" applyFill="1" applyBorder="1" applyAlignment="1" applyProtection="1">
      <alignment vertical="center" wrapText="1"/>
      <protection/>
    </xf>
    <xf numFmtId="0" fontId="32" fillId="0" borderId="37" xfId="0" applyNumberFormat="1" applyFont="1" applyFill="1" applyBorder="1" applyAlignment="1" applyProtection="1">
      <alignment vertical="center"/>
      <protection/>
    </xf>
    <xf numFmtId="0" fontId="32" fillId="0" borderId="39" xfId="0" applyNumberFormat="1" applyFont="1" applyFill="1" applyBorder="1" applyAlignment="1" applyProtection="1">
      <alignment vertical="center"/>
      <protection/>
    </xf>
    <xf numFmtId="0" fontId="30" fillId="0" borderId="40" xfId="0" applyNumberFormat="1" applyFont="1" applyFill="1" applyBorder="1" applyAlignment="1" applyProtection="1">
      <alignment vertical="center"/>
      <protection/>
    </xf>
    <xf numFmtId="0" fontId="30" fillId="0" borderId="38" xfId="0" applyNumberFormat="1" applyFont="1" applyFill="1" applyBorder="1" applyAlignment="1" applyProtection="1">
      <alignment vertical="center"/>
      <protection/>
    </xf>
    <xf numFmtId="0" fontId="30" fillId="0" borderId="41" xfId="0" applyNumberFormat="1" applyFont="1" applyFill="1" applyBorder="1" applyAlignment="1" applyProtection="1">
      <alignment vertical="center"/>
      <protection/>
    </xf>
    <xf numFmtId="0" fontId="30" fillId="0" borderId="39" xfId="0" applyNumberFormat="1" applyFont="1" applyFill="1" applyBorder="1" applyAlignment="1" applyProtection="1">
      <alignment vertical="center"/>
      <protection/>
    </xf>
    <xf numFmtId="1" fontId="26" fillId="0" borderId="47" xfId="0" applyNumberFormat="1" applyFont="1" applyFill="1" applyBorder="1" applyAlignment="1" applyProtection="1">
      <alignment horizontal="center" vertical="center"/>
      <protection/>
    </xf>
    <xf numFmtId="0" fontId="33" fillId="0" borderId="21" xfId="0" applyNumberFormat="1" applyFont="1" applyFill="1" applyBorder="1" applyAlignment="1" applyProtection="1">
      <alignment vertical="center"/>
      <protection/>
    </xf>
    <xf numFmtId="0" fontId="26" fillId="0" borderId="27" xfId="0" applyNumberFormat="1" applyFont="1" applyFill="1" applyBorder="1" applyAlignment="1" applyProtection="1">
      <alignment vertical="center"/>
      <protection/>
    </xf>
    <xf numFmtId="4" fontId="31" fillId="0" borderId="28" xfId="0" applyNumberFormat="1" applyFont="1" applyFill="1" applyBorder="1" applyAlignment="1" applyProtection="1">
      <alignment horizontal="right" vertical="center" wrapText="1"/>
      <protection/>
    </xf>
    <xf numFmtId="49" fontId="26" fillId="0" borderId="48" xfId="0" applyNumberFormat="1" applyFont="1" applyFill="1" applyBorder="1" applyAlignment="1" applyProtection="1">
      <alignment vertical="center"/>
      <protection/>
    </xf>
    <xf numFmtId="0" fontId="26" fillId="0" borderId="28" xfId="0" applyNumberFormat="1" applyFont="1" applyFill="1" applyBorder="1" applyAlignment="1" applyProtection="1">
      <alignment vertical="center"/>
      <protection/>
    </xf>
    <xf numFmtId="4" fontId="0" fillId="0" borderId="28" xfId="0" applyNumberFormat="1" applyFont="1" applyFill="1" applyBorder="1" applyAlignment="1" applyProtection="1">
      <alignment horizontal="right" vertical="center"/>
      <protection/>
    </xf>
    <xf numFmtId="3" fontId="0" fillId="0" borderId="29" xfId="0" applyNumberFormat="1" applyFont="1" applyFill="1" applyBorder="1" applyAlignment="1" applyProtection="1">
      <alignment vertical="center"/>
      <protection/>
    </xf>
    <xf numFmtId="0" fontId="34" fillId="0" borderId="29" xfId="0" applyNumberFormat="1" applyFont="1" applyFill="1" applyBorder="1" applyAlignment="1" applyProtection="1">
      <alignment horizontal="right" vertical="center"/>
      <protection/>
    </xf>
    <xf numFmtId="10" fontId="34" fillId="0" borderId="30" xfId="0" applyNumberFormat="1" applyFont="1" applyFill="1" applyBorder="1" applyAlignment="1" applyProtection="1">
      <alignment horizontal="left" vertical="center" wrapText="1"/>
      <protection/>
    </xf>
    <xf numFmtId="0" fontId="26" fillId="0" borderId="48" xfId="0" applyNumberFormat="1" applyFont="1" applyFill="1" applyBorder="1" applyAlignment="1" applyProtection="1">
      <alignment vertical="center"/>
      <protection/>
    </xf>
    <xf numFmtId="0" fontId="26" fillId="0" borderId="31" xfId="0" applyNumberFormat="1" applyFont="1" applyFill="1" applyBorder="1" applyAlignment="1" applyProtection="1">
      <alignment vertical="center"/>
      <protection/>
    </xf>
    <xf numFmtId="1" fontId="26" fillId="0" borderId="49" xfId="0" applyNumberFormat="1" applyFont="1" applyFill="1" applyBorder="1" applyAlignment="1" applyProtection="1">
      <alignment horizontal="center" vertical="center"/>
      <protection/>
    </xf>
    <xf numFmtId="3" fontId="0" fillId="0" borderId="28" xfId="0" applyNumberFormat="1" applyFont="1" applyFill="1" applyBorder="1" applyAlignment="1" applyProtection="1">
      <alignment vertical="center"/>
      <protection/>
    </xf>
    <xf numFmtId="0" fontId="33" fillId="0" borderId="28" xfId="0" applyNumberFormat="1" applyFont="1" applyFill="1" applyBorder="1" applyAlignment="1" applyProtection="1">
      <alignment vertical="center"/>
      <protection/>
    </xf>
    <xf numFmtId="4" fontId="31" fillId="0" borderId="34" xfId="0" applyNumberFormat="1" applyFont="1" applyFill="1" applyBorder="1" applyAlignment="1" applyProtection="1">
      <alignment horizontal="right" vertical="center" wrapText="1"/>
      <protection/>
    </xf>
    <xf numFmtId="49" fontId="26" fillId="0" borderId="36" xfId="0" applyNumberFormat="1" applyFont="1" applyFill="1" applyBorder="1" applyAlignment="1" applyProtection="1">
      <alignment vertical="center"/>
      <protection/>
    </xf>
    <xf numFmtId="4" fontId="0" fillId="0" borderId="34" xfId="0" applyNumberFormat="1" applyFont="1" applyFill="1" applyBorder="1" applyAlignment="1" applyProtection="1">
      <alignment horizontal="right" vertical="center"/>
      <protection/>
    </xf>
    <xf numFmtId="3" fontId="0" fillId="0" borderId="36" xfId="0" applyNumberFormat="1" applyFont="1" applyFill="1" applyBorder="1" applyAlignment="1" applyProtection="1">
      <alignment vertical="center"/>
      <protection/>
    </xf>
    <xf numFmtId="1" fontId="26" fillId="0" borderId="50" xfId="0" applyNumberFormat="1" applyFont="1" applyFill="1" applyBorder="1" applyAlignment="1" applyProtection="1">
      <alignment horizontal="center" vertical="center"/>
      <protection/>
    </xf>
    <xf numFmtId="0" fontId="26" fillId="0" borderId="45" xfId="0" applyNumberFormat="1" applyFont="1" applyFill="1" applyBorder="1" applyAlignment="1" applyProtection="1">
      <alignment vertical="center"/>
      <protection/>
    </xf>
    <xf numFmtId="0" fontId="26" fillId="0" borderId="43" xfId="0" applyNumberFormat="1" applyFont="1" applyFill="1" applyBorder="1" applyAlignment="1" applyProtection="1">
      <alignment vertical="center"/>
      <protection/>
    </xf>
    <xf numFmtId="0" fontId="26" fillId="0" borderId="44" xfId="0" applyNumberFormat="1" applyFont="1" applyFill="1" applyBorder="1" applyAlignment="1" applyProtection="1">
      <alignment vertical="center"/>
      <protection/>
    </xf>
    <xf numFmtId="4" fontId="31" fillId="0" borderId="51" xfId="0" applyNumberFormat="1" applyFont="1" applyFill="1" applyBorder="1" applyAlignment="1" applyProtection="1">
      <alignment horizontal="right" vertical="center" wrapText="1"/>
      <protection/>
    </xf>
    <xf numFmtId="49" fontId="26" fillId="0" borderId="19" xfId="0" applyNumberFormat="1" applyFont="1" applyFill="1" applyBorder="1" applyAlignment="1" applyProtection="1">
      <alignment vertical="center"/>
      <protection/>
    </xf>
    <xf numFmtId="4" fontId="31" fillId="0" borderId="35" xfId="0" applyNumberFormat="1" applyFont="1" applyFill="1" applyBorder="1" applyAlignment="1" applyProtection="1">
      <alignment horizontal="right" vertical="center" wrapText="1"/>
      <protection/>
    </xf>
    <xf numFmtId="3" fontId="31" fillId="0" borderId="18" xfId="0" applyNumberFormat="1" applyFont="1" applyFill="1" applyBorder="1" applyAlignment="1" applyProtection="1">
      <alignment vertical="center" wrapText="1"/>
      <protection/>
    </xf>
    <xf numFmtId="0" fontId="30" fillId="0" borderId="14" xfId="0" applyNumberFormat="1" applyFont="1" applyFill="1" applyBorder="1" applyAlignment="1" applyProtection="1">
      <alignment vertical="top"/>
      <protection/>
    </xf>
    <xf numFmtId="0" fontId="26" fillId="0" borderId="52" xfId="0" applyNumberFormat="1" applyFont="1" applyFill="1" applyBorder="1" applyAlignment="1" applyProtection="1">
      <alignment vertical="center"/>
      <protection/>
    </xf>
    <xf numFmtId="0" fontId="26" fillId="0" borderId="53" xfId="0" applyNumberFormat="1" applyFont="1" applyFill="1" applyBorder="1" applyAlignment="1" applyProtection="1">
      <alignment vertical="center"/>
      <protection/>
    </xf>
    <xf numFmtId="1" fontId="32" fillId="0" borderId="37" xfId="0" applyNumberFormat="1" applyFont="1" applyFill="1" applyBorder="1" applyAlignment="1" applyProtection="1">
      <alignment vertical="center"/>
      <protection/>
    </xf>
    <xf numFmtId="0" fontId="26" fillId="0" borderId="25" xfId="0" applyNumberFormat="1" applyFont="1" applyFill="1" applyBorder="1" applyAlignment="1" applyProtection="1">
      <alignment vertical="center"/>
      <protection/>
    </xf>
    <xf numFmtId="166" fontId="26" fillId="0" borderId="36" xfId="0" applyNumberFormat="1" applyFont="1" applyFill="1" applyBorder="1" applyAlignment="1" applyProtection="1">
      <alignment horizontal="right" vertical="center"/>
      <protection/>
    </xf>
    <xf numFmtId="0" fontId="26" fillId="0" borderId="54" xfId="0" applyNumberFormat="1" applyFont="1" applyFill="1" applyBorder="1" applyAlignment="1" applyProtection="1">
      <alignment/>
      <protection/>
    </xf>
    <xf numFmtId="0" fontId="26" fillId="0" borderId="31" xfId="0" applyNumberFormat="1" applyFont="1" applyFill="1" applyBorder="1" applyAlignment="1" applyProtection="1">
      <alignment/>
      <protection/>
    </xf>
    <xf numFmtId="3" fontId="27" fillId="0" borderId="28" xfId="0" applyNumberFormat="1" applyFont="1" applyFill="1" applyBorder="1" applyAlignment="1" applyProtection="1">
      <alignment horizontal="right" vertical="center" wrapText="1"/>
      <protection/>
    </xf>
    <xf numFmtId="4" fontId="27" fillId="0" borderId="29" xfId="0" applyNumberFormat="1" applyFont="1" applyFill="1" applyBorder="1" applyAlignment="1" applyProtection="1">
      <alignment horizontal="right" vertical="center" wrapText="1"/>
      <protection/>
    </xf>
    <xf numFmtId="4" fontId="31" fillId="0" borderId="31" xfId="0" applyNumberFormat="1" applyFont="1" applyFill="1" applyBorder="1" applyAlignment="1" applyProtection="1">
      <alignment horizontal="right" vertical="center" wrapText="1"/>
      <protection/>
    </xf>
    <xf numFmtId="166" fontId="26" fillId="0" borderId="55" xfId="0" applyNumberFormat="1" applyFont="1" applyFill="1" applyBorder="1" applyAlignment="1" applyProtection="1">
      <alignment horizontal="right" vertical="center"/>
      <protection/>
    </xf>
    <xf numFmtId="0" fontId="30" fillId="0" borderId="56" xfId="0" applyNumberFormat="1" applyFont="1" applyFill="1" applyBorder="1" applyAlignment="1" applyProtection="1">
      <alignment vertical="top"/>
      <protection/>
    </xf>
    <xf numFmtId="0" fontId="26" fillId="0" borderId="21" xfId="0" applyNumberFormat="1" applyFont="1" applyFill="1" applyBorder="1" applyAlignment="1" applyProtection="1">
      <alignment vertical="center"/>
      <protection/>
    </xf>
    <xf numFmtId="166" fontId="26" fillId="0" borderId="48" xfId="0" applyNumberFormat="1" applyFont="1" applyFill="1" applyBorder="1" applyAlignment="1" applyProtection="1">
      <alignment horizontal="right" vertical="center"/>
      <protection/>
    </xf>
    <xf numFmtId="0" fontId="30" fillId="0" borderId="45" xfId="0" applyNumberFormat="1" applyFont="1" applyFill="1" applyBorder="1" applyAlignment="1" applyProtection="1">
      <alignment vertical="center"/>
      <protection/>
    </xf>
    <xf numFmtId="4" fontId="35" fillId="0" borderId="57" xfId="0" applyNumberFormat="1" applyFont="1" applyFill="1" applyBorder="1" applyAlignment="1" applyProtection="1">
      <alignment horizontal="right" vertical="center" wrapText="1"/>
      <protection/>
    </xf>
    <xf numFmtId="0" fontId="26" fillId="0" borderId="58" xfId="0" applyNumberFormat="1" applyFont="1" applyFill="1" applyBorder="1" applyAlignment="1" applyProtection="1">
      <alignment vertical="center"/>
      <protection/>
    </xf>
    <xf numFmtId="0" fontId="0" fillId="0" borderId="38" xfId="0" applyNumberFormat="1" applyFont="1" applyFill="1" applyBorder="1" applyAlignment="1" applyProtection="1">
      <alignment vertical="center"/>
      <protection/>
    </xf>
    <xf numFmtId="0" fontId="26" fillId="0" borderId="17" xfId="0" applyNumberFormat="1" applyFont="1" applyFill="1" applyBorder="1" applyAlignment="1" applyProtection="1">
      <alignment/>
      <protection/>
    </xf>
    <xf numFmtId="0" fontId="26" fillId="0" borderId="59" xfId="0" applyNumberFormat="1" applyFont="1" applyFill="1" applyBorder="1" applyAlignment="1" applyProtection="1">
      <alignment vertical="center"/>
      <protection/>
    </xf>
    <xf numFmtId="0" fontId="26" fillId="0" borderId="51" xfId="0" applyNumberFormat="1" applyFont="1" applyFill="1" applyBorder="1" applyAlignment="1" applyProtection="1">
      <alignment/>
      <protection/>
    </xf>
    <xf numFmtId="0" fontId="26" fillId="0" borderId="46" xfId="0" applyNumberFormat="1" applyFont="1" applyFill="1" applyBorder="1" applyAlignment="1" applyProtection="1">
      <alignment vertical="center"/>
      <protection/>
    </xf>
    <xf numFmtId="2" fontId="0" fillId="0" borderId="0" xfId="0" applyNumberFormat="1" applyAlignment="1" applyProtection="1">
      <alignment/>
      <protection locked="0"/>
    </xf>
    <xf numFmtId="49" fontId="36" fillId="8" borderId="0" xfId="0" applyNumberFormat="1" applyFont="1" applyFill="1" applyAlignment="1" applyProtection="1">
      <alignment/>
      <protection/>
    </xf>
    <xf numFmtId="49" fontId="29" fillId="8" borderId="0" xfId="0" applyNumberFormat="1" applyFont="1" applyFill="1" applyAlignment="1" applyProtection="1">
      <alignment/>
      <protection/>
    </xf>
    <xf numFmtId="49" fontId="37" fillId="8" borderId="0" xfId="0" applyNumberFormat="1" applyFont="1" applyFill="1" applyAlignment="1" applyProtection="1">
      <alignment vertical="center"/>
      <protection/>
    </xf>
    <xf numFmtId="0" fontId="27" fillId="8" borderId="0" xfId="0" applyNumberFormat="1" applyFont="1" applyFill="1" applyAlignment="1" applyProtection="1">
      <alignment horizontal="left" vertical="center"/>
      <protection/>
    </xf>
    <xf numFmtId="49" fontId="29" fillId="8" borderId="0" xfId="0" applyNumberFormat="1" applyFont="1" applyFill="1" applyAlignment="1" applyProtection="1">
      <alignment vertical="center"/>
      <protection/>
    </xf>
    <xf numFmtId="49" fontId="27" fillId="8" borderId="0" xfId="0" applyNumberFormat="1" applyFont="1" applyFill="1" applyAlignment="1" applyProtection="1">
      <alignment horizontal="center" vertical="center"/>
      <protection/>
    </xf>
    <xf numFmtId="0" fontId="27" fillId="8" borderId="0" xfId="0" applyNumberFormat="1" applyFont="1" applyFill="1" applyAlignment="1" applyProtection="1">
      <alignment vertical="center"/>
      <protection/>
    </xf>
    <xf numFmtId="0" fontId="0" fillId="8" borderId="0" xfId="0" applyFill="1" applyAlignment="1" applyProtection="1">
      <alignment vertical="center"/>
      <protection/>
    </xf>
    <xf numFmtId="49" fontId="27" fillId="8" borderId="0" xfId="0" applyNumberFormat="1" applyFont="1" applyFill="1" applyAlignment="1" applyProtection="1">
      <alignment vertical="center"/>
      <protection/>
    </xf>
    <xf numFmtId="49" fontId="27" fillId="8" borderId="0" xfId="0" applyNumberFormat="1" applyFont="1" applyFill="1" applyAlignment="1" applyProtection="1">
      <alignment horizontal="left" vertical="center"/>
      <protection/>
    </xf>
    <xf numFmtId="49" fontId="27" fillId="28" borderId="60" xfId="0" applyNumberFormat="1" applyFont="1" applyFill="1" applyBorder="1" applyAlignment="1" applyProtection="1">
      <alignment horizontal="center" vertical="center" wrapText="1"/>
      <protection/>
    </xf>
    <xf numFmtId="49" fontId="27" fillId="28" borderId="61" xfId="0" applyNumberFormat="1" applyFont="1" applyFill="1" applyBorder="1" applyAlignment="1" applyProtection="1">
      <alignment horizontal="center" vertical="center" wrapText="1"/>
      <protection/>
    </xf>
    <xf numFmtId="49" fontId="27" fillId="28" borderId="62" xfId="0" applyNumberFormat="1" applyFont="1" applyFill="1" applyBorder="1" applyAlignment="1" applyProtection="1">
      <alignment horizontal="center" vertical="center" wrapText="1"/>
      <protection/>
    </xf>
    <xf numFmtId="49" fontId="27" fillId="28" borderId="39" xfId="0" applyNumberFormat="1" applyFont="1" applyFill="1" applyBorder="1" applyAlignment="1" applyProtection="1">
      <alignment horizontal="center" vertical="center" wrapText="1"/>
      <protection/>
    </xf>
    <xf numFmtId="1" fontId="27" fillId="28" borderId="50" xfId="0" applyNumberFormat="1" applyFont="1" applyFill="1" applyBorder="1" applyAlignment="1" applyProtection="1">
      <alignment horizontal="center" vertical="center" wrapText="1"/>
      <protection/>
    </xf>
    <xf numFmtId="1" fontId="27" fillId="28" borderId="63" xfId="0" applyNumberFormat="1" applyFont="1" applyFill="1" applyBorder="1" applyAlignment="1" applyProtection="1">
      <alignment horizontal="center" vertical="center" wrapText="1"/>
      <protection/>
    </xf>
    <xf numFmtId="1" fontId="27" fillId="28" borderId="64" xfId="0" applyNumberFormat="1" applyFont="1" applyFill="1" applyBorder="1" applyAlignment="1" applyProtection="1">
      <alignment horizontal="center" vertical="center" wrapText="1"/>
      <protection/>
    </xf>
    <xf numFmtId="1" fontId="27" fillId="28" borderId="44" xfId="0" applyNumberFormat="1" applyFont="1" applyFill="1" applyBorder="1" applyAlignment="1" applyProtection="1">
      <alignment horizontal="center" vertical="center" wrapText="1"/>
      <protection/>
    </xf>
    <xf numFmtId="0" fontId="0" fillId="8" borderId="0" xfId="0" applyFill="1" applyAlignment="1" applyProtection="1">
      <alignment/>
      <protection/>
    </xf>
    <xf numFmtId="165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vertical="center"/>
    </xf>
    <xf numFmtId="4" fontId="38" fillId="0" borderId="0" xfId="0" applyNumberFormat="1" applyFont="1" applyAlignment="1">
      <alignment horizontal="right" vertical="center"/>
    </xf>
    <xf numFmtId="167" fontId="38" fillId="0" borderId="0" xfId="0" applyNumberFormat="1" applyFont="1" applyAlignment="1">
      <alignment horizontal="right" vertical="center"/>
    </xf>
    <xf numFmtId="165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vertical="center"/>
    </xf>
    <xf numFmtId="4" fontId="39" fillId="0" borderId="0" xfId="0" applyNumberFormat="1" applyFont="1" applyAlignment="1">
      <alignment horizontal="right" vertical="center"/>
    </xf>
    <xf numFmtId="167" fontId="39" fillId="0" borderId="0" xfId="0" applyNumberFormat="1" applyFont="1" applyAlignment="1">
      <alignment horizontal="right" vertical="center"/>
    </xf>
    <xf numFmtId="0" fontId="40" fillId="0" borderId="0" xfId="0" applyFont="1" applyAlignment="1">
      <alignment vertical="center"/>
    </xf>
    <xf numFmtId="4" fontId="40" fillId="0" borderId="0" xfId="0" applyNumberFormat="1" applyFont="1" applyAlignment="1">
      <alignment horizontal="right" vertical="center"/>
    </xf>
    <xf numFmtId="167" fontId="40" fillId="0" borderId="0" xfId="0" applyNumberFormat="1" applyFont="1" applyAlignment="1">
      <alignment horizontal="right" vertical="center"/>
    </xf>
    <xf numFmtId="0" fontId="26" fillId="0" borderId="0" xfId="0" applyFont="1" applyAlignment="1" applyProtection="1">
      <alignment/>
      <protection locked="0"/>
    </xf>
    <xf numFmtId="49" fontId="27" fillId="8" borderId="0" xfId="0" applyNumberFormat="1" applyFont="1" applyFill="1" applyAlignment="1" applyProtection="1">
      <alignment/>
      <protection/>
    </xf>
    <xf numFmtId="0" fontId="26" fillId="8" borderId="0" xfId="0" applyFont="1" applyFill="1" applyAlignment="1" applyProtection="1">
      <alignment/>
      <protection/>
    </xf>
    <xf numFmtId="49" fontId="26" fillId="28" borderId="61" xfId="0" applyNumberFormat="1" applyFont="1" applyFill="1" applyBorder="1" applyAlignment="1" applyProtection="1">
      <alignment horizontal="center" vertical="center" wrapText="1"/>
      <protection/>
    </xf>
    <xf numFmtId="49" fontId="27" fillId="28" borderId="40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Font="1" applyBorder="1" applyAlignment="1" applyProtection="1">
      <alignment/>
      <protection locked="0"/>
    </xf>
    <xf numFmtId="1" fontId="26" fillId="28" borderId="63" xfId="0" applyNumberFormat="1" applyFont="1" applyFill="1" applyBorder="1" applyAlignment="1" applyProtection="1">
      <alignment horizontal="center" vertical="center" wrapText="1"/>
      <protection/>
    </xf>
    <xf numFmtId="1" fontId="27" fillId="28" borderId="45" xfId="0" applyNumberFormat="1" applyFont="1" applyFill="1" applyBorder="1" applyAlignment="1" applyProtection="1">
      <alignment horizontal="center" vertical="center" wrapText="1"/>
      <protection/>
    </xf>
    <xf numFmtId="49" fontId="27" fillId="8" borderId="35" xfId="0" applyNumberFormat="1" applyFont="1" applyFill="1" applyBorder="1" applyAlignment="1" applyProtection="1">
      <alignment/>
      <protection/>
    </xf>
    <xf numFmtId="0" fontId="26" fillId="8" borderId="35" xfId="0" applyFont="1" applyFill="1" applyBorder="1" applyAlignment="1" applyProtection="1">
      <alignment/>
      <protection/>
    </xf>
    <xf numFmtId="0" fontId="26" fillId="8" borderId="36" xfId="0" applyFont="1" applyFill="1" applyBorder="1" applyAlignment="1" applyProtection="1">
      <alignment/>
      <protection/>
    </xf>
    <xf numFmtId="0" fontId="38" fillId="0" borderId="15" xfId="0" applyFont="1" applyBorder="1" applyAlignment="1" applyProtection="1">
      <alignment vertical="center"/>
      <protection/>
    </xf>
    <xf numFmtId="165" fontId="38" fillId="0" borderId="15" xfId="0" applyNumberFormat="1" applyFont="1" applyBorder="1" applyAlignment="1" applyProtection="1">
      <alignment horizontal="center" vertical="center"/>
      <protection/>
    </xf>
    <xf numFmtId="4" fontId="38" fillId="0" borderId="15" xfId="0" applyNumberFormat="1" applyFont="1" applyBorder="1" applyAlignment="1" applyProtection="1">
      <alignment horizontal="right" vertical="center"/>
      <protection/>
    </xf>
    <xf numFmtId="167" fontId="38" fillId="0" borderId="15" xfId="0" applyNumberFormat="1" applyFont="1" applyBorder="1" applyAlignment="1" applyProtection="1">
      <alignment horizontal="right" vertical="center"/>
      <protection/>
    </xf>
    <xf numFmtId="165" fontId="2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top"/>
    </xf>
    <xf numFmtId="0" fontId="26" fillId="0" borderId="0" xfId="0" applyFont="1" applyAlignment="1">
      <alignment vertical="center" wrapText="1"/>
    </xf>
    <xf numFmtId="167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horizontal="right" vertical="center"/>
    </xf>
    <xf numFmtId="168" fontId="26" fillId="0" borderId="0" xfId="0" applyNumberFormat="1" applyFont="1" applyAlignment="1">
      <alignment horizontal="right" vertical="center"/>
    </xf>
    <xf numFmtId="169" fontId="26" fillId="0" borderId="0" xfId="0" applyNumberFormat="1" applyFont="1" applyAlignment="1">
      <alignment horizontal="right" vertical="center"/>
    </xf>
    <xf numFmtId="165" fontId="26" fillId="0" borderId="0" xfId="0" applyNumberFormat="1" applyFont="1" applyAlignment="1">
      <alignment horizontal="right" vertical="center"/>
    </xf>
    <xf numFmtId="0" fontId="26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167" fontId="42" fillId="0" borderId="0" xfId="0" applyNumberFormat="1" applyFont="1" applyAlignment="1">
      <alignment horizontal="right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167" fontId="43" fillId="0" borderId="0" xfId="0" applyNumberFormat="1" applyFont="1" applyAlignment="1">
      <alignment horizontal="right" vertical="center"/>
    </xf>
    <xf numFmtId="0" fontId="44" fillId="0" borderId="0" xfId="0" applyFont="1" applyAlignment="1">
      <alignment vertical="center"/>
    </xf>
    <xf numFmtId="167" fontId="44" fillId="0" borderId="0" xfId="0" applyNumberFormat="1" applyFont="1" applyAlignment="1">
      <alignment horizontal="right" vertical="center"/>
    </xf>
    <xf numFmtId="0" fontId="44" fillId="0" borderId="0" xfId="0" applyFont="1" applyAlignment="1">
      <alignment vertical="center" wrapText="1"/>
    </xf>
    <xf numFmtId="165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vertical="top"/>
    </xf>
    <xf numFmtId="0" fontId="45" fillId="0" borderId="0" xfId="0" applyFont="1" applyAlignment="1">
      <alignment vertical="center" wrapText="1"/>
    </xf>
    <xf numFmtId="167" fontId="45" fillId="0" borderId="0" xfId="0" applyNumberFormat="1" applyFont="1" applyAlignment="1">
      <alignment horizontal="right" vertical="center"/>
    </xf>
    <xf numFmtId="4" fontId="45" fillId="0" borderId="0" xfId="0" applyNumberFormat="1" applyFont="1" applyAlignment="1">
      <alignment horizontal="right" vertical="center"/>
    </xf>
    <xf numFmtId="168" fontId="45" fillId="0" borderId="0" xfId="0" applyNumberFormat="1" applyFont="1" applyAlignment="1">
      <alignment horizontal="right" vertical="center"/>
    </xf>
    <xf numFmtId="169" fontId="45" fillId="0" borderId="0" xfId="0" applyNumberFormat="1" applyFont="1" applyAlignment="1">
      <alignment horizontal="right" vertical="center"/>
    </xf>
    <xf numFmtId="165" fontId="45" fillId="0" borderId="0" xfId="0" applyNumberFormat="1" applyFont="1" applyAlignment="1">
      <alignment horizontal="right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167" fontId="46" fillId="0" borderId="0" xfId="0" applyNumberFormat="1" applyFont="1" applyAlignment="1">
      <alignment horizontal="right" vertical="center"/>
    </xf>
    <xf numFmtId="0" fontId="27" fillId="0" borderId="65" xfId="0" applyNumberFormat="1" applyFont="1" applyFill="1" applyBorder="1" applyAlignment="1" applyProtection="1">
      <alignment horizontal="left" vertical="center" wrapText="1"/>
      <protection/>
    </xf>
    <xf numFmtId="0" fontId="27" fillId="0" borderId="66" xfId="0" applyNumberFormat="1" applyFont="1" applyFill="1" applyBorder="1" applyAlignment="1" applyProtection="1">
      <alignment horizontal="left" vertical="center" wrapText="1"/>
      <protection/>
    </xf>
    <xf numFmtId="0" fontId="27" fillId="0" borderId="67" xfId="0" applyNumberFormat="1" applyFont="1" applyFill="1" applyBorder="1" applyAlignment="1" applyProtection="1">
      <alignment horizontal="left" vertical="center" wrapText="1"/>
      <protection/>
    </xf>
    <xf numFmtId="164" fontId="27" fillId="0" borderId="67" xfId="0" applyNumberFormat="1" applyFont="1" applyFill="1" applyBorder="1" applyAlignment="1" applyProtection="1">
      <alignment horizontal="left" vertical="center" wrapText="1"/>
      <protection/>
    </xf>
  </cellXfs>
  <cellStyles count="8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Input" xfId="69"/>
    <cellStyle name="Kontrolná bunka" xfId="70"/>
    <cellStyle name="Linked Cell" xfId="71"/>
    <cellStyle name="Currency" xfId="72"/>
    <cellStyle name="Currency [0]" xfId="73"/>
    <cellStyle name="Nadpis 1" xfId="74"/>
    <cellStyle name="Nadpis 2" xfId="75"/>
    <cellStyle name="Nadpis 3" xfId="76"/>
    <cellStyle name="Nadpis 4" xfId="77"/>
    <cellStyle name="Neutral" xfId="78"/>
    <cellStyle name="Neutrálna" xfId="79"/>
    <cellStyle name="Note" xfId="80"/>
    <cellStyle name="Output" xfId="81"/>
    <cellStyle name="Percent" xfId="82"/>
    <cellStyle name="Poznámka" xfId="83"/>
    <cellStyle name="Prepojená bunka" xfId="84"/>
    <cellStyle name="Spolu" xfId="85"/>
    <cellStyle name="Text upozornenia" xfId="86"/>
    <cellStyle name="Title" xfId="87"/>
    <cellStyle name="Titul" xfId="88"/>
    <cellStyle name="Total" xfId="89"/>
    <cellStyle name="Vstup" xfId="90"/>
    <cellStyle name="Výpočet" xfId="91"/>
    <cellStyle name="Výstup" xfId="92"/>
    <cellStyle name="Vysvetľujúci text" xfId="93"/>
    <cellStyle name="Warning Text" xfId="94"/>
    <cellStyle name="Zlá" xfId="95"/>
    <cellStyle name="Zvýraznenie1" xfId="96"/>
    <cellStyle name="Zvýraznenie2" xfId="97"/>
    <cellStyle name="Zvýraznenie3" xfId="98"/>
    <cellStyle name="Zvýraznenie4" xfId="99"/>
    <cellStyle name="Zvýraznenie5" xfId="100"/>
    <cellStyle name="Zvýraznenie6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zoomScalePageLayoutView="0" workbookViewId="0" topLeftCell="A2">
      <selection activeCell="Y29" sqref="Y29"/>
    </sheetView>
  </sheetViews>
  <sheetFormatPr defaultColWidth="9.140625" defaultRowHeight="12.75"/>
  <cols>
    <col min="1" max="1" width="2.421875" style="1" customWidth="1"/>
    <col min="2" max="2" width="1.8515625" style="1" customWidth="1"/>
    <col min="3" max="3" width="2.8515625" style="1" customWidth="1"/>
    <col min="4" max="4" width="6.710937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10.421875" style="1" customWidth="1"/>
    <col min="10" max="10" width="13.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421875" style="1" customWidth="1"/>
    <col min="16" max="16" width="3.00390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.75" customHeight="1" hidden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2"/>
      <c r="B2" s="3"/>
      <c r="C2" s="3"/>
      <c r="D2" s="3"/>
      <c r="E2" s="3"/>
      <c r="F2" s="3"/>
      <c r="G2" s="5" t="s">
        <v>0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2.75" customHeight="1" hidden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19" ht="8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24" customHeight="1">
      <c r="A5" s="12"/>
      <c r="B5" s="13" t="s">
        <v>1</v>
      </c>
      <c r="C5" s="13"/>
      <c r="D5" s="13"/>
      <c r="E5" s="193" t="s">
        <v>390</v>
      </c>
      <c r="F5" s="193"/>
      <c r="G5" s="193"/>
      <c r="H5" s="193"/>
      <c r="I5" s="193"/>
      <c r="J5" s="193"/>
      <c r="K5" s="13"/>
      <c r="L5" s="13"/>
      <c r="M5" s="13"/>
      <c r="N5" s="13"/>
      <c r="O5" s="13" t="s">
        <v>2</v>
      </c>
      <c r="P5" s="14" t="s">
        <v>3</v>
      </c>
      <c r="Q5" s="15"/>
      <c r="R5" s="16"/>
      <c r="S5" s="17"/>
    </row>
    <row r="6" spans="1:19" ht="12.75" customHeight="1" hidden="1">
      <c r="A6" s="12"/>
      <c r="B6" s="13" t="s">
        <v>4</v>
      </c>
      <c r="C6" s="13"/>
      <c r="D6" s="13"/>
      <c r="E6" s="18" t="s">
        <v>5</v>
      </c>
      <c r="F6" s="19"/>
      <c r="G6" s="19"/>
      <c r="H6" s="19"/>
      <c r="I6" s="19"/>
      <c r="J6" s="20"/>
      <c r="K6" s="13"/>
      <c r="L6" s="13"/>
      <c r="M6" s="13"/>
      <c r="N6" s="13"/>
      <c r="O6" s="13"/>
      <c r="P6" s="21"/>
      <c r="Q6" s="22"/>
      <c r="R6" s="20"/>
      <c r="S6" s="17"/>
    </row>
    <row r="7" spans="1:19" ht="24" customHeight="1">
      <c r="A7" s="12"/>
      <c r="B7" s="13" t="s">
        <v>6</v>
      </c>
      <c r="C7" s="13"/>
      <c r="D7" s="13"/>
      <c r="E7" s="194" t="s">
        <v>3</v>
      </c>
      <c r="F7" s="194"/>
      <c r="G7" s="194"/>
      <c r="H7" s="194"/>
      <c r="I7" s="194"/>
      <c r="J7" s="194"/>
      <c r="K7" s="13"/>
      <c r="L7" s="13"/>
      <c r="M7" s="13"/>
      <c r="N7" s="13"/>
      <c r="O7" s="13" t="s">
        <v>7</v>
      </c>
      <c r="P7" s="21"/>
      <c r="Q7" s="22"/>
      <c r="R7" s="20"/>
      <c r="S7" s="17"/>
    </row>
    <row r="8" spans="1:19" ht="12.75" customHeight="1" hidden="1">
      <c r="A8" s="12"/>
      <c r="B8" s="13" t="s">
        <v>8</v>
      </c>
      <c r="C8" s="13"/>
      <c r="D8" s="13"/>
      <c r="E8" s="18" t="s">
        <v>3</v>
      </c>
      <c r="F8" s="13"/>
      <c r="G8" s="13"/>
      <c r="H8" s="13"/>
      <c r="I8" s="13"/>
      <c r="J8" s="20"/>
      <c r="K8" s="13"/>
      <c r="L8" s="13"/>
      <c r="M8" s="13"/>
      <c r="N8" s="13"/>
      <c r="O8" s="13"/>
      <c r="P8" s="21"/>
      <c r="Q8" s="22"/>
      <c r="R8" s="20"/>
      <c r="S8" s="17"/>
    </row>
    <row r="9" spans="1:19" ht="24" customHeight="1">
      <c r="A9" s="12"/>
      <c r="B9" s="13" t="s">
        <v>9</v>
      </c>
      <c r="C9" s="13"/>
      <c r="D9" s="13"/>
      <c r="E9" s="195" t="s">
        <v>3</v>
      </c>
      <c r="F9" s="195"/>
      <c r="G9" s="195"/>
      <c r="H9" s="195"/>
      <c r="I9" s="195"/>
      <c r="J9" s="195"/>
      <c r="K9" s="13"/>
      <c r="L9" s="13"/>
      <c r="M9" s="13"/>
      <c r="N9" s="13"/>
      <c r="O9" s="13" t="s">
        <v>10</v>
      </c>
      <c r="P9" s="196" t="s">
        <v>11</v>
      </c>
      <c r="Q9" s="196"/>
      <c r="R9" s="196"/>
      <c r="S9" s="17"/>
    </row>
    <row r="10" spans="1:19" ht="12.75" customHeight="1" hidden="1">
      <c r="A10" s="12"/>
      <c r="B10" s="13" t="s">
        <v>12</v>
      </c>
      <c r="C10" s="13"/>
      <c r="D10" s="13"/>
      <c r="E10" s="23" t="s">
        <v>3</v>
      </c>
      <c r="F10" s="19"/>
      <c r="G10" s="19"/>
      <c r="H10" s="19"/>
      <c r="I10" s="19"/>
      <c r="J10" s="19"/>
      <c r="K10" s="13"/>
      <c r="L10" s="13"/>
      <c r="M10" s="13"/>
      <c r="N10" s="13"/>
      <c r="O10" s="13"/>
      <c r="P10" s="22"/>
      <c r="Q10" s="22"/>
      <c r="R10" s="19"/>
      <c r="S10" s="17"/>
    </row>
    <row r="11" spans="1:19" ht="12.75" customHeight="1" hidden="1">
      <c r="A11" s="12"/>
      <c r="B11" s="13" t="s">
        <v>13</v>
      </c>
      <c r="C11" s="13"/>
      <c r="D11" s="13"/>
      <c r="E11" s="23" t="s">
        <v>3</v>
      </c>
      <c r="F11" s="19"/>
      <c r="G11" s="19"/>
      <c r="H11" s="19"/>
      <c r="I11" s="19"/>
      <c r="J11" s="19"/>
      <c r="K11" s="13"/>
      <c r="L11" s="13"/>
      <c r="M11" s="13"/>
      <c r="N11" s="13"/>
      <c r="O11" s="13"/>
      <c r="P11" s="22"/>
      <c r="Q11" s="22"/>
      <c r="R11" s="19"/>
      <c r="S11" s="17"/>
    </row>
    <row r="12" spans="1:19" ht="12.75" customHeight="1" hidden="1">
      <c r="A12" s="12"/>
      <c r="B12" s="13" t="s">
        <v>14</v>
      </c>
      <c r="C12" s="13"/>
      <c r="D12" s="13"/>
      <c r="E12" s="23" t="s">
        <v>3</v>
      </c>
      <c r="F12" s="19"/>
      <c r="G12" s="19"/>
      <c r="H12" s="19"/>
      <c r="I12" s="19"/>
      <c r="J12" s="19"/>
      <c r="K12" s="13"/>
      <c r="L12" s="13"/>
      <c r="M12" s="13"/>
      <c r="N12" s="13"/>
      <c r="O12" s="13"/>
      <c r="P12" s="22"/>
      <c r="Q12" s="22"/>
      <c r="R12" s="19"/>
      <c r="S12" s="17"/>
    </row>
    <row r="13" spans="1:19" ht="12.75" customHeight="1" hidden="1">
      <c r="A13" s="12"/>
      <c r="B13" s="13"/>
      <c r="C13" s="13"/>
      <c r="D13" s="13"/>
      <c r="E13" s="23" t="s">
        <v>3</v>
      </c>
      <c r="F13" s="19"/>
      <c r="G13" s="19"/>
      <c r="H13" s="19"/>
      <c r="I13" s="19"/>
      <c r="J13" s="19"/>
      <c r="K13" s="13"/>
      <c r="L13" s="13"/>
      <c r="M13" s="13"/>
      <c r="N13" s="13"/>
      <c r="O13" s="13"/>
      <c r="P13" s="22"/>
      <c r="Q13" s="22"/>
      <c r="R13" s="19"/>
      <c r="S13" s="17"/>
    </row>
    <row r="14" spans="1:19" ht="12.75" customHeight="1" hidden="1">
      <c r="A14" s="12"/>
      <c r="B14" s="13"/>
      <c r="C14" s="13"/>
      <c r="D14" s="13"/>
      <c r="E14" s="23" t="s">
        <v>3</v>
      </c>
      <c r="F14" s="19"/>
      <c r="G14" s="19"/>
      <c r="H14" s="19"/>
      <c r="I14" s="19"/>
      <c r="J14" s="19"/>
      <c r="K14" s="13"/>
      <c r="L14" s="13"/>
      <c r="M14" s="13"/>
      <c r="N14" s="13"/>
      <c r="O14" s="13"/>
      <c r="P14" s="22"/>
      <c r="Q14" s="22"/>
      <c r="R14" s="19"/>
      <c r="S14" s="17"/>
    </row>
    <row r="15" spans="1:19" ht="12.75" customHeight="1" hidden="1">
      <c r="A15" s="12"/>
      <c r="B15" s="13"/>
      <c r="C15" s="13"/>
      <c r="D15" s="13"/>
      <c r="E15" s="23" t="s">
        <v>3</v>
      </c>
      <c r="F15" s="19"/>
      <c r="G15" s="19"/>
      <c r="H15" s="19"/>
      <c r="I15" s="19"/>
      <c r="J15" s="19"/>
      <c r="K15" s="13"/>
      <c r="L15" s="13"/>
      <c r="M15" s="13"/>
      <c r="N15" s="13"/>
      <c r="O15" s="13"/>
      <c r="P15" s="22"/>
      <c r="Q15" s="22"/>
      <c r="R15" s="19"/>
      <c r="S15" s="17"/>
    </row>
    <row r="16" spans="1:19" ht="12.75" customHeight="1" hidden="1">
      <c r="A16" s="12"/>
      <c r="B16" s="13"/>
      <c r="C16" s="13"/>
      <c r="D16" s="13"/>
      <c r="E16" s="23" t="s">
        <v>3</v>
      </c>
      <c r="F16" s="19"/>
      <c r="G16" s="19"/>
      <c r="H16" s="19"/>
      <c r="I16" s="19"/>
      <c r="J16" s="19"/>
      <c r="K16" s="13"/>
      <c r="L16" s="13"/>
      <c r="M16" s="13"/>
      <c r="N16" s="13"/>
      <c r="O16" s="13"/>
      <c r="P16" s="22"/>
      <c r="Q16" s="22"/>
      <c r="R16" s="19"/>
      <c r="S16" s="17"/>
    </row>
    <row r="17" spans="1:19" ht="12.75" customHeight="1" hidden="1">
      <c r="A17" s="12"/>
      <c r="B17" s="13"/>
      <c r="C17" s="13"/>
      <c r="D17" s="13"/>
      <c r="E17" s="23" t="s">
        <v>3</v>
      </c>
      <c r="F17" s="19"/>
      <c r="G17" s="19"/>
      <c r="H17" s="19"/>
      <c r="I17" s="19"/>
      <c r="J17" s="19"/>
      <c r="K17" s="13"/>
      <c r="L17" s="13"/>
      <c r="M17" s="13"/>
      <c r="N17" s="13"/>
      <c r="O17" s="13"/>
      <c r="P17" s="22"/>
      <c r="Q17" s="22"/>
      <c r="R17" s="19"/>
      <c r="S17" s="17"/>
    </row>
    <row r="18" spans="1:19" ht="12.75" customHeight="1" hidden="1">
      <c r="A18" s="12"/>
      <c r="B18" s="13"/>
      <c r="C18" s="13"/>
      <c r="D18" s="13"/>
      <c r="E18" s="23" t="s">
        <v>3</v>
      </c>
      <c r="F18" s="19"/>
      <c r="G18" s="19"/>
      <c r="H18" s="19"/>
      <c r="I18" s="19"/>
      <c r="J18" s="19"/>
      <c r="K18" s="13"/>
      <c r="L18" s="13"/>
      <c r="M18" s="13"/>
      <c r="N18" s="13"/>
      <c r="O18" s="13"/>
      <c r="P18" s="22"/>
      <c r="Q18" s="22"/>
      <c r="R18" s="19"/>
      <c r="S18" s="17"/>
    </row>
    <row r="19" spans="1:19" ht="12.75" customHeight="1" hidden="1">
      <c r="A19" s="12"/>
      <c r="B19" s="13"/>
      <c r="C19" s="13"/>
      <c r="D19" s="13"/>
      <c r="E19" s="23" t="s">
        <v>3</v>
      </c>
      <c r="F19" s="19"/>
      <c r="G19" s="19"/>
      <c r="H19" s="19"/>
      <c r="I19" s="19"/>
      <c r="J19" s="19"/>
      <c r="K19" s="13"/>
      <c r="L19" s="13"/>
      <c r="M19" s="13"/>
      <c r="N19" s="13"/>
      <c r="O19" s="13"/>
      <c r="P19" s="22"/>
      <c r="Q19" s="22"/>
      <c r="R19" s="19"/>
      <c r="S19" s="17"/>
    </row>
    <row r="20" spans="1:19" ht="12.75" customHeight="1" hidden="1">
      <c r="A20" s="12"/>
      <c r="B20" s="13"/>
      <c r="C20" s="13"/>
      <c r="D20" s="13"/>
      <c r="E20" s="23" t="s">
        <v>3</v>
      </c>
      <c r="F20" s="19"/>
      <c r="G20" s="19"/>
      <c r="H20" s="19"/>
      <c r="I20" s="19"/>
      <c r="J20" s="19"/>
      <c r="K20" s="13"/>
      <c r="L20" s="13"/>
      <c r="M20" s="13"/>
      <c r="N20" s="13"/>
      <c r="O20" s="13"/>
      <c r="P20" s="22"/>
      <c r="Q20" s="22"/>
      <c r="R20" s="19"/>
      <c r="S20" s="17"/>
    </row>
    <row r="21" spans="1:19" ht="12.75" customHeight="1" hidden="1">
      <c r="A21" s="12"/>
      <c r="B21" s="13"/>
      <c r="C21" s="13"/>
      <c r="D21" s="13"/>
      <c r="E21" s="23" t="s">
        <v>3</v>
      </c>
      <c r="F21" s="19"/>
      <c r="G21" s="19"/>
      <c r="H21" s="19"/>
      <c r="I21" s="19"/>
      <c r="J21" s="19"/>
      <c r="K21" s="13"/>
      <c r="L21" s="13"/>
      <c r="M21" s="13"/>
      <c r="N21" s="13"/>
      <c r="O21" s="13"/>
      <c r="P21" s="22"/>
      <c r="Q21" s="22"/>
      <c r="R21" s="19"/>
      <c r="S21" s="17"/>
    </row>
    <row r="22" spans="1:19" ht="12.75" customHeight="1" hidden="1">
      <c r="A22" s="12"/>
      <c r="B22" s="13"/>
      <c r="C22" s="13"/>
      <c r="D22" s="13"/>
      <c r="E22" s="23" t="s">
        <v>3</v>
      </c>
      <c r="F22" s="19"/>
      <c r="G22" s="19"/>
      <c r="H22" s="19"/>
      <c r="I22" s="19"/>
      <c r="J22" s="19"/>
      <c r="K22" s="13"/>
      <c r="L22" s="13"/>
      <c r="M22" s="13"/>
      <c r="N22" s="13"/>
      <c r="O22" s="13"/>
      <c r="P22" s="22"/>
      <c r="Q22" s="22"/>
      <c r="R22" s="19"/>
      <c r="S22" s="17"/>
    </row>
    <row r="23" spans="1:19" ht="12.75" customHeight="1" hidden="1">
      <c r="A23" s="12"/>
      <c r="B23" s="13"/>
      <c r="C23" s="13"/>
      <c r="D23" s="13"/>
      <c r="E23" s="23" t="s">
        <v>3</v>
      </c>
      <c r="F23" s="19"/>
      <c r="G23" s="19"/>
      <c r="H23" s="19"/>
      <c r="I23" s="19"/>
      <c r="J23" s="19"/>
      <c r="K23" s="13"/>
      <c r="L23" s="13"/>
      <c r="M23" s="13"/>
      <c r="N23" s="13"/>
      <c r="O23" s="13"/>
      <c r="P23" s="22"/>
      <c r="Q23" s="22"/>
      <c r="R23" s="19"/>
      <c r="S23" s="17"/>
    </row>
    <row r="24" spans="1:19" ht="12.75" customHeight="1" hidden="1">
      <c r="A24" s="12"/>
      <c r="B24" s="13"/>
      <c r="C24" s="13"/>
      <c r="D24" s="13"/>
      <c r="E24" s="23" t="s">
        <v>3</v>
      </c>
      <c r="F24" s="19"/>
      <c r="G24" s="19"/>
      <c r="H24" s="19"/>
      <c r="I24" s="19"/>
      <c r="J24" s="19"/>
      <c r="K24" s="13"/>
      <c r="L24" s="13"/>
      <c r="M24" s="13"/>
      <c r="N24" s="13"/>
      <c r="O24" s="13"/>
      <c r="P24" s="22"/>
      <c r="Q24" s="22"/>
      <c r="R24" s="19"/>
      <c r="S24" s="17"/>
    </row>
    <row r="25" spans="1:19" ht="17.2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 t="s">
        <v>15</v>
      </c>
      <c r="P25" s="13" t="s">
        <v>16</v>
      </c>
      <c r="Q25" s="13"/>
      <c r="R25" s="13"/>
      <c r="S25" s="17"/>
    </row>
    <row r="26" spans="1:19" ht="17.25" customHeight="1">
      <c r="A26" s="12"/>
      <c r="B26" s="13" t="s">
        <v>17</v>
      </c>
      <c r="C26" s="13"/>
      <c r="D26" s="13"/>
      <c r="E26" s="14" t="s">
        <v>18</v>
      </c>
      <c r="F26" s="24"/>
      <c r="G26" s="24"/>
      <c r="H26" s="24"/>
      <c r="I26" s="24"/>
      <c r="J26" s="16"/>
      <c r="K26" s="13"/>
      <c r="L26" s="13"/>
      <c r="M26" s="13"/>
      <c r="N26" s="13"/>
      <c r="O26" s="25"/>
      <c r="P26" s="26"/>
      <c r="Q26" s="27"/>
      <c r="R26" s="28"/>
      <c r="S26" s="17"/>
    </row>
    <row r="27" spans="1:19" ht="17.25" customHeight="1">
      <c r="A27" s="12"/>
      <c r="B27" s="13" t="s">
        <v>19</v>
      </c>
      <c r="C27" s="13"/>
      <c r="D27" s="13"/>
      <c r="E27" s="21"/>
      <c r="F27" s="13"/>
      <c r="G27" s="13"/>
      <c r="H27" s="13"/>
      <c r="I27" s="13"/>
      <c r="J27" s="20"/>
      <c r="K27" s="13"/>
      <c r="L27" s="13"/>
      <c r="M27" s="13"/>
      <c r="N27" s="13"/>
      <c r="O27" s="25"/>
      <c r="P27" s="26"/>
      <c r="Q27" s="27"/>
      <c r="R27" s="28"/>
      <c r="S27" s="17"/>
    </row>
    <row r="28" spans="1:19" ht="17.25" customHeight="1">
      <c r="A28" s="12"/>
      <c r="B28" s="13" t="s">
        <v>20</v>
      </c>
      <c r="C28" s="13"/>
      <c r="D28" s="13"/>
      <c r="E28" s="21" t="s">
        <v>3</v>
      </c>
      <c r="F28" s="13"/>
      <c r="G28" s="13"/>
      <c r="H28" s="13"/>
      <c r="I28" s="13"/>
      <c r="J28" s="20"/>
      <c r="K28" s="13"/>
      <c r="L28" s="13"/>
      <c r="M28" s="13"/>
      <c r="N28" s="13"/>
      <c r="O28" s="25"/>
      <c r="P28" s="26"/>
      <c r="Q28" s="27"/>
      <c r="R28" s="28"/>
      <c r="S28" s="17"/>
    </row>
    <row r="29" spans="1:19" ht="17.25" customHeight="1">
      <c r="A29" s="12"/>
      <c r="B29" s="13"/>
      <c r="C29" s="13"/>
      <c r="D29" s="13"/>
      <c r="E29" s="29"/>
      <c r="F29" s="30"/>
      <c r="G29" s="30"/>
      <c r="H29" s="30"/>
      <c r="I29" s="30"/>
      <c r="J29" s="31"/>
      <c r="K29" s="13"/>
      <c r="L29" s="13"/>
      <c r="M29" s="13"/>
      <c r="N29" s="13"/>
      <c r="O29" s="32"/>
      <c r="P29" s="32"/>
      <c r="Q29" s="32"/>
      <c r="R29" s="13"/>
      <c r="S29" s="17"/>
    </row>
    <row r="30" spans="1:19" ht="17.25" customHeight="1">
      <c r="A30" s="12"/>
      <c r="B30" s="13"/>
      <c r="C30" s="13"/>
      <c r="D30" s="13"/>
      <c r="E30" s="32" t="s">
        <v>21</v>
      </c>
      <c r="F30" s="13"/>
      <c r="G30" s="13" t="s">
        <v>22</v>
      </c>
      <c r="H30" s="13"/>
      <c r="I30" s="13"/>
      <c r="J30" s="13"/>
      <c r="K30" s="13"/>
      <c r="L30" s="13"/>
      <c r="M30" s="13"/>
      <c r="N30" s="13"/>
      <c r="O30" s="32" t="s">
        <v>23</v>
      </c>
      <c r="P30" s="32"/>
      <c r="Q30" s="32"/>
      <c r="R30" s="33"/>
      <c r="S30" s="17"/>
    </row>
    <row r="31" spans="1:19" ht="17.25" customHeight="1">
      <c r="A31" s="12"/>
      <c r="B31" s="13"/>
      <c r="C31" s="13"/>
      <c r="D31" s="13"/>
      <c r="E31" s="25"/>
      <c r="F31" s="13"/>
      <c r="G31" s="26"/>
      <c r="H31" s="34"/>
      <c r="I31" s="35"/>
      <c r="J31" s="13"/>
      <c r="K31" s="13"/>
      <c r="L31" s="13"/>
      <c r="M31" s="13"/>
      <c r="N31" s="13"/>
      <c r="O31" s="36"/>
      <c r="P31" s="32"/>
      <c r="Q31" s="32"/>
      <c r="R31" s="37"/>
      <c r="S31" s="17"/>
    </row>
    <row r="32" spans="1:19" ht="8.25" customHeight="1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40"/>
    </row>
    <row r="33" spans="1:19" ht="20.25" customHeight="1">
      <c r="A33" s="41"/>
      <c r="B33" s="42"/>
      <c r="C33" s="42"/>
      <c r="D33" s="42"/>
      <c r="E33" s="43" t="s">
        <v>24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4"/>
    </row>
    <row r="34" spans="1:19" ht="20.25" customHeight="1">
      <c r="A34" s="45" t="s">
        <v>25</v>
      </c>
      <c r="B34" s="46"/>
      <c r="C34" s="46"/>
      <c r="D34" s="47"/>
      <c r="E34" s="48" t="s">
        <v>26</v>
      </c>
      <c r="F34" s="47"/>
      <c r="G34" s="48" t="s">
        <v>27</v>
      </c>
      <c r="H34" s="46"/>
      <c r="I34" s="47"/>
      <c r="J34" s="48" t="s">
        <v>28</v>
      </c>
      <c r="K34" s="46"/>
      <c r="L34" s="48" t="s">
        <v>29</v>
      </c>
      <c r="M34" s="46"/>
      <c r="N34" s="46"/>
      <c r="O34" s="47"/>
      <c r="P34" s="48" t="s">
        <v>30</v>
      </c>
      <c r="Q34" s="46"/>
      <c r="R34" s="46"/>
      <c r="S34" s="49"/>
    </row>
    <row r="35" spans="1:19" ht="20.25" customHeight="1">
      <c r="A35" s="50"/>
      <c r="B35" s="51"/>
      <c r="C35" s="51"/>
      <c r="D35" s="52">
        <v>0</v>
      </c>
      <c r="E35" s="53">
        <f>IF(D35=0,0,R47/D35)</f>
        <v>0</v>
      </c>
      <c r="F35" s="54"/>
      <c r="G35" s="55"/>
      <c r="H35" s="51"/>
      <c r="I35" s="52">
        <v>0</v>
      </c>
      <c r="J35" s="53">
        <f>IF(I35=0,0,R47/I35)</f>
        <v>0</v>
      </c>
      <c r="K35" s="56"/>
      <c r="L35" s="55"/>
      <c r="M35" s="51"/>
      <c r="N35" s="51"/>
      <c r="O35" s="52">
        <v>0</v>
      </c>
      <c r="P35" s="55"/>
      <c r="Q35" s="51"/>
      <c r="R35" s="57">
        <f>IF(O35=0,0,R47/O35)</f>
        <v>0</v>
      </c>
      <c r="S35" s="58"/>
    </row>
    <row r="36" spans="1:19" ht="20.25" customHeight="1">
      <c r="A36" s="41"/>
      <c r="B36" s="42"/>
      <c r="C36" s="42"/>
      <c r="D36" s="42"/>
      <c r="E36" s="43" t="s">
        <v>31</v>
      </c>
      <c r="F36" s="42"/>
      <c r="G36" s="42"/>
      <c r="H36" s="42"/>
      <c r="I36" s="42"/>
      <c r="J36" s="59" t="s">
        <v>32</v>
      </c>
      <c r="K36" s="42"/>
      <c r="L36" s="42"/>
      <c r="M36" s="42"/>
      <c r="N36" s="42"/>
      <c r="O36" s="42"/>
      <c r="P36" s="42"/>
      <c r="Q36" s="42"/>
      <c r="R36" s="42"/>
      <c r="S36" s="44"/>
    </row>
    <row r="37" spans="1:19" ht="20.25" customHeight="1">
      <c r="A37" s="60" t="s">
        <v>33</v>
      </c>
      <c r="B37" s="61"/>
      <c r="C37" s="62" t="s">
        <v>34</v>
      </c>
      <c r="D37" s="63"/>
      <c r="E37" s="63"/>
      <c r="F37" s="64"/>
      <c r="G37" s="60" t="s">
        <v>35</v>
      </c>
      <c r="H37" s="65"/>
      <c r="I37" s="62" t="s">
        <v>36</v>
      </c>
      <c r="J37" s="63"/>
      <c r="K37" s="63"/>
      <c r="L37" s="60" t="s">
        <v>37</v>
      </c>
      <c r="M37" s="65"/>
      <c r="N37" s="62" t="s">
        <v>38</v>
      </c>
      <c r="O37" s="63"/>
      <c r="P37" s="63"/>
      <c r="Q37" s="63"/>
      <c r="R37" s="63"/>
      <c r="S37" s="64"/>
    </row>
    <row r="38" spans="1:19" ht="20.25" customHeight="1">
      <c r="A38" s="66">
        <v>1</v>
      </c>
      <c r="B38" s="67" t="s">
        <v>39</v>
      </c>
      <c r="C38" s="16"/>
      <c r="D38" s="68" t="s">
        <v>40</v>
      </c>
      <c r="E38" s="69">
        <f>SUMIF(Rozpocet!O5:O207,8,Rozpocet!I5:I207)</f>
        <v>0</v>
      </c>
      <c r="F38" s="70"/>
      <c r="G38" s="66">
        <v>8</v>
      </c>
      <c r="H38" s="71" t="s">
        <v>41</v>
      </c>
      <c r="I38" s="28"/>
      <c r="J38" s="72">
        <v>0</v>
      </c>
      <c r="K38" s="73"/>
      <c r="L38" s="66">
        <v>13</v>
      </c>
      <c r="M38" s="26" t="s">
        <v>42</v>
      </c>
      <c r="N38" s="34"/>
      <c r="O38" s="34"/>
      <c r="P38" s="74" t="str">
        <f>M48</f>
        <v>20</v>
      </c>
      <c r="Q38" s="75" t="s">
        <v>43</v>
      </c>
      <c r="R38" s="69">
        <v>0</v>
      </c>
      <c r="S38" s="76"/>
    </row>
    <row r="39" spans="1:19" ht="20.25" customHeight="1">
      <c r="A39" s="66">
        <v>2</v>
      </c>
      <c r="B39" s="77"/>
      <c r="C39" s="31"/>
      <c r="D39" s="68" t="s">
        <v>44</v>
      </c>
      <c r="E39" s="69">
        <f>SUMIF(Rozpocet!O10:O207,4,Rozpocet!I10:I207)</f>
        <v>0</v>
      </c>
      <c r="F39" s="70"/>
      <c r="G39" s="66">
        <v>9</v>
      </c>
      <c r="H39" s="13" t="s">
        <v>45</v>
      </c>
      <c r="I39" s="68"/>
      <c r="J39" s="72">
        <v>0</v>
      </c>
      <c r="K39" s="73"/>
      <c r="L39" s="66">
        <v>14</v>
      </c>
      <c r="M39" s="26" t="s">
        <v>46</v>
      </c>
      <c r="N39" s="34"/>
      <c r="O39" s="34"/>
      <c r="P39" s="74" t="str">
        <f>M48</f>
        <v>20</v>
      </c>
      <c r="Q39" s="75" t="s">
        <v>43</v>
      </c>
      <c r="R39" s="69">
        <v>0</v>
      </c>
      <c r="S39" s="76"/>
    </row>
    <row r="40" spans="1:19" ht="20.25" customHeight="1">
      <c r="A40" s="66">
        <v>3</v>
      </c>
      <c r="B40" s="67" t="s">
        <v>47</v>
      </c>
      <c r="C40" s="16"/>
      <c r="D40" s="68" t="s">
        <v>40</v>
      </c>
      <c r="E40" s="69">
        <f>SUMIF(Rozpocet!O11:O207,32,Rozpocet!I11:I207)</f>
        <v>0</v>
      </c>
      <c r="F40" s="70"/>
      <c r="G40" s="66">
        <v>10</v>
      </c>
      <c r="H40" s="71" t="s">
        <v>48</v>
      </c>
      <c r="I40" s="28"/>
      <c r="J40" s="72">
        <v>0</v>
      </c>
      <c r="K40" s="73"/>
      <c r="L40" s="66">
        <v>15</v>
      </c>
      <c r="M40" s="26" t="s">
        <v>49</v>
      </c>
      <c r="N40" s="34"/>
      <c r="O40" s="34"/>
      <c r="P40" s="74" t="str">
        <f>M48</f>
        <v>20</v>
      </c>
      <c r="Q40" s="75" t="s">
        <v>43</v>
      </c>
      <c r="R40" s="69">
        <v>0</v>
      </c>
      <c r="S40" s="76"/>
    </row>
    <row r="41" spans="1:19" ht="20.25" customHeight="1">
      <c r="A41" s="66">
        <v>4</v>
      </c>
      <c r="B41" s="77"/>
      <c r="C41" s="31"/>
      <c r="D41" s="68" t="s">
        <v>44</v>
      </c>
      <c r="E41" s="69">
        <f>SUMIF(Rozpocet!O12:O207,16,Rozpocet!I12:I207)+SUMIF(Rozpocet!O12:O207,128,Rozpocet!I12:I207)</f>
        <v>0</v>
      </c>
      <c r="F41" s="70"/>
      <c r="G41" s="66">
        <v>11</v>
      </c>
      <c r="H41" s="71"/>
      <c r="I41" s="28"/>
      <c r="J41" s="72">
        <v>0</v>
      </c>
      <c r="K41" s="73"/>
      <c r="L41" s="66">
        <v>16</v>
      </c>
      <c r="M41" s="26" t="s">
        <v>50</v>
      </c>
      <c r="N41" s="34"/>
      <c r="O41" s="34"/>
      <c r="P41" s="74" t="str">
        <f>M48</f>
        <v>20</v>
      </c>
      <c r="Q41" s="75" t="s">
        <v>43</v>
      </c>
      <c r="R41" s="69">
        <v>0</v>
      </c>
      <c r="S41" s="76"/>
    </row>
    <row r="42" spans="1:19" ht="20.25" customHeight="1">
      <c r="A42" s="66">
        <v>5</v>
      </c>
      <c r="B42" s="67" t="s">
        <v>51</v>
      </c>
      <c r="C42" s="16"/>
      <c r="D42" s="68" t="s">
        <v>40</v>
      </c>
      <c r="E42" s="69">
        <f>SUMIF(Rozpocet!O13:O207,256,Rozpocet!I13:I207)</f>
        <v>0</v>
      </c>
      <c r="F42" s="70"/>
      <c r="G42" s="78"/>
      <c r="H42" s="34"/>
      <c r="I42" s="28"/>
      <c r="J42" s="79"/>
      <c r="K42" s="73"/>
      <c r="L42" s="66">
        <v>17</v>
      </c>
      <c r="M42" s="26" t="s">
        <v>52</v>
      </c>
      <c r="N42" s="34"/>
      <c r="O42" s="34"/>
      <c r="P42" s="74" t="str">
        <f>M48</f>
        <v>20</v>
      </c>
      <c r="Q42" s="75" t="s">
        <v>43</v>
      </c>
      <c r="R42" s="69">
        <v>0</v>
      </c>
      <c r="S42" s="76"/>
    </row>
    <row r="43" spans="1:19" ht="20.25" customHeight="1">
      <c r="A43" s="66">
        <v>6</v>
      </c>
      <c r="B43" s="77"/>
      <c r="C43" s="31"/>
      <c r="D43" s="68" t="s">
        <v>44</v>
      </c>
      <c r="E43" s="69">
        <f>SUMIF(Rozpocet!O14:O207,64,Rozpocet!I14:I207)</f>
        <v>0</v>
      </c>
      <c r="F43" s="70"/>
      <c r="G43" s="78"/>
      <c r="H43" s="34"/>
      <c r="I43" s="28"/>
      <c r="J43" s="79"/>
      <c r="K43" s="73"/>
      <c r="L43" s="66">
        <v>18</v>
      </c>
      <c r="M43" s="71" t="s">
        <v>53</v>
      </c>
      <c r="N43" s="34"/>
      <c r="O43" s="34"/>
      <c r="P43" s="34"/>
      <c r="Q43" s="34"/>
      <c r="R43" s="69">
        <f>SUMIF(Rozpocet!O14:O207,1024,Rozpocet!I14:I207)</f>
        <v>0</v>
      </c>
      <c r="S43" s="76"/>
    </row>
    <row r="44" spans="1:19" ht="20.25" customHeight="1">
      <c r="A44" s="66">
        <v>7</v>
      </c>
      <c r="B44" s="80" t="s">
        <v>54</v>
      </c>
      <c r="C44" s="34"/>
      <c r="D44" s="28"/>
      <c r="E44" s="81">
        <f>SUM(E38:E43)</f>
        <v>0</v>
      </c>
      <c r="F44" s="82"/>
      <c r="G44" s="66">
        <v>12</v>
      </c>
      <c r="H44" s="80" t="s">
        <v>55</v>
      </c>
      <c r="I44" s="28"/>
      <c r="J44" s="83">
        <f>SUM(J38:J41)</f>
        <v>0</v>
      </c>
      <c r="K44" s="84"/>
      <c r="L44" s="66">
        <v>19</v>
      </c>
      <c r="M44" s="80" t="s">
        <v>56</v>
      </c>
      <c r="N44" s="34"/>
      <c r="O44" s="34"/>
      <c r="P44" s="34"/>
      <c r="Q44" s="76"/>
      <c r="R44" s="81">
        <f>SUM(R38:R43)</f>
        <v>0</v>
      </c>
      <c r="S44" s="44"/>
    </row>
    <row r="45" spans="1:19" ht="20.25" customHeight="1">
      <c r="A45" s="85">
        <v>20</v>
      </c>
      <c r="B45" s="86" t="s">
        <v>57</v>
      </c>
      <c r="C45" s="87"/>
      <c r="D45" s="88"/>
      <c r="E45" s="89">
        <f>SUMIF(Rozpocet!O14:O207,512,Rozpocet!I14:I207)</f>
        <v>0</v>
      </c>
      <c r="F45" s="90"/>
      <c r="G45" s="85">
        <v>21</v>
      </c>
      <c r="H45" s="86" t="s">
        <v>58</v>
      </c>
      <c r="I45" s="88"/>
      <c r="J45" s="91">
        <v>0</v>
      </c>
      <c r="K45" s="92" t="str">
        <f>M48</f>
        <v>20</v>
      </c>
      <c r="L45" s="85">
        <v>22</v>
      </c>
      <c r="M45" s="86" t="s">
        <v>59</v>
      </c>
      <c r="N45" s="87"/>
      <c r="O45" s="39"/>
      <c r="P45" s="39"/>
      <c r="Q45" s="39"/>
      <c r="R45" s="89">
        <f>SUMIF(Rozpocet!O14:O207,"&lt;4",Rozpocet!I14:I207)+SUMIF(Rozpocet!O14:O207,"&gt;1024",Rozpocet!I14:I207)</f>
        <v>0</v>
      </c>
      <c r="S45" s="40"/>
    </row>
    <row r="46" spans="1:19" ht="20.25" customHeight="1">
      <c r="A46" s="93" t="s">
        <v>19</v>
      </c>
      <c r="B46" s="10"/>
      <c r="C46" s="10"/>
      <c r="D46" s="10"/>
      <c r="E46" s="10"/>
      <c r="F46" s="94"/>
      <c r="G46" s="95"/>
      <c r="H46" s="10"/>
      <c r="I46" s="10"/>
      <c r="J46" s="10"/>
      <c r="K46" s="10"/>
      <c r="L46" s="96" t="s">
        <v>60</v>
      </c>
      <c r="M46" s="47"/>
      <c r="N46" s="62" t="s">
        <v>61</v>
      </c>
      <c r="O46" s="46"/>
      <c r="P46" s="46"/>
      <c r="Q46" s="46"/>
      <c r="R46" s="46"/>
      <c r="S46" s="49"/>
    </row>
    <row r="47" spans="1:19" ht="20.25" customHeight="1">
      <c r="A47" s="12"/>
      <c r="B47" s="13"/>
      <c r="C47" s="13"/>
      <c r="D47" s="13"/>
      <c r="E47" s="13"/>
      <c r="F47" s="20"/>
      <c r="G47" s="97"/>
      <c r="H47" s="13"/>
      <c r="I47" s="13"/>
      <c r="J47" s="13"/>
      <c r="K47" s="13"/>
      <c r="L47" s="66">
        <v>23</v>
      </c>
      <c r="M47" s="71" t="s">
        <v>62</v>
      </c>
      <c r="N47" s="34"/>
      <c r="O47" s="34"/>
      <c r="P47" s="34"/>
      <c r="Q47" s="76"/>
      <c r="R47" s="81">
        <f>ROUND(E44+J44+R44+E45+J45+R45,2)</f>
        <v>0</v>
      </c>
      <c r="S47" s="98">
        <f>E44+J44+R44+E45+J45+R45</f>
        <v>0</v>
      </c>
    </row>
    <row r="48" spans="1:19" ht="20.25" customHeight="1">
      <c r="A48" s="99" t="s">
        <v>63</v>
      </c>
      <c r="B48" s="30"/>
      <c r="C48" s="30"/>
      <c r="D48" s="30"/>
      <c r="E48" s="30"/>
      <c r="F48" s="31"/>
      <c r="G48" s="100" t="s">
        <v>64</v>
      </c>
      <c r="H48" s="30"/>
      <c r="I48" s="30"/>
      <c r="J48" s="30"/>
      <c r="K48" s="30"/>
      <c r="L48" s="66">
        <v>24</v>
      </c>
      <c r="M48" s="101" t="s">
        <v>65</v>
      </c>
      <c r="N48" s="28" t="s">
        <v>43</v>
      </c>
      <c r="O48" s="102">
        <f>ROUND(R47-O49,2)</f>
        <v>0</v>
      </c>
      <c r="P48" s="30" t="s">
        <v>66</v>
      </c>
      <c r="Q48" s="30"/>
      <c r="R48" s="103">
        <f>ROUND(O48*M48/100,2)</f>
        <v>0</v>
      </c>
      <c r="S48" s="104">
        <f>O48*M48/100</f>
        <v>0</v>
      </c>
    </row>
    <row r="49" spans="1:19" ht="20.25" customHeight="1">
      <c r="A49" s="105" t="s">
        <v>17</v>
      </c>
      <c r="B49" s="24"/>
      <c r="C49" s="24"/>
      <c r="D49" s="24"/>
      <c r="E49" s="24"/>
      <c r="F49" s="16"/>
      <c r="G49" s="106"/>
      <c r="H49" s="24"/>
      <c r="I49" s="24"/>
      <c r="J49" s="24"/>
      <c r="K49" s="24"/>
      <c r="L49" s="66">
        <v>25</v>
      </c>
      <c r="M49" s="101" t="s">
        <v>65</v>
      </c>
      <c r="N49" s="28" t="s">
        <v>43</v>
      </c>
      <c r="O49" s="102">
        <f>ROUND(SUMIF(Rozpocet!N14:N207,M49,Rozpocet!I14:I207)+SUMIF(P38:P42,M49,R38:R42)+IF(K45=M49,J45,0),2)</f>
        <v>0</v>
      </c>
      <c r="P49" s="34" t="s">
        <v>66</v>
      </c>
      <c r="Q49" s="34"/>
      <c r="R49" s="69">
        <f>ROUND(O49*M49/100,2)</f>
        <v>0</v>
      </c>
      <c r="S49" s="107">
        <f>O49*M49/100</f>
        <v>0</v>
      </c>
    </row>
    <row r="50" spans="1:19" ht="20.25" customHeight="1">
      <c r="A50" s="12"/>
      <c r="B50" s="13"/>
      <c r="C50" s="13"/>
      <c r="D50" s="13"/>
      <c r="E50" s="13"/>
      <c r="F50" s="20"/>
      <c r="G50" s="97"/>
      <c r="H50" s="13"/>
      <c r="I50" s="13"/>
      <c r="J50" s="13"/>
      <c r="K50" s="13"/>
      <c r="L50" s="85">
        <v>26</v>
      </c>
      <c r="M50" s="108" t="s">
        <v>67</v>
      </c>
      <c r="N50" s="87"/>
      <c r="O50" s="87"/>
      <c r="P50" s="87"/>
      <c r="Q50" s="39"/>
      <c r="R50" s="109">
        <f>R47+R48+R49</f>
        <v>0</v>
      </c>
      <c r="S50" s="110"/>
    </row>
    <row r="51" spans="1:19" ht="20.25" customHeight="1">
      <c r="A51" s="99" t="s">
        <v>68</v>
      </c>
      <c r="B51" s="30"/>
      <c r="C51" s="30"/>
      <c r="D51" s="30"/>
      <c r="E51" s="30"/>
      <c r="F51" s="31"/>
      <c r="G51" s="100" t="s">
        <v>64</v>
      </c>
      <c r="H51" s="30"/>
      <c r="I51" s="30"/>
      <c r="J51" s="30"/>
      <c r="K51" s="30"/>
      <c r="L51" s="96" t="s">
        <v>69</v>
      </c>
      <c r="M51" s="47"/>
      <c r="N51" s="62" t="s">
        <v>70</v>
      </c>
      <c r="O51" s="46"/>
      <c r="P51" s="46"/>
      <c r="Q51" s="46"/>
      <c r="R51" s="111"/>
      <c r="S51" s="49"/>
    </row>
    <row r="52" spans="1:19" ht="20.25" customHeight="1">
      <c r="A52" s="105" t="s">
        <v>20</v>
      </c>
      <c r="B52" s="24"/>
      <c r="C52" s="24"/>
      <c r="D52" s="24"/>
      <c r="E52" s="24"/>
      <c r="F52" s="16"/>
      <c r="G52" s="106"/>
      <c r="H52" s="24"/>
      <c r="I52" s="24"/>
      <c r="J52" s="24"/>
      <c r="K52" s="24"/>
      <c r="L52" s="66">
        <v>27</v>
      </c>
      <c r="M52" s="71" t="s">
        <v>71</v>
      </c>
      <c r="N52" s="34"/>
      <c r="O52" s="34"/>
      <c r="P52" s="34"/>
      <c r="Q52" s="28"/>
      <c r="R52" s="69">
        <v>0</v>
      </c>
      <c r="S52" s="76"/>
    </row>
    <row r="53" spans="1:19" ht="20.25" customHeight="1">
      <c r="A53" s="12"/>
      <c r="B53" s="13"/>
      <c r="C53" s="13"/>
      <c r="D53" s="13"/>
      <c r="E53" s="13"/>
      <c r="F53" s="20"/>
      <c r="G53" s="97"/>
      <c r="H53" s="13"/>
      <c r="I53" s="13"/>
      <c r="J53" s="13"/>
      <c r="K53" s="13"/>
      <c r="L53" s="66">
        <v>28</v>
      </c>
      <c r="M53" s="71" t="s">
        <v>72</v>
      </c>
      <c r="N53" s="34"/>
      <c r="O53" s="34"/>
      <c r="P53" s="34"/>
      <c r="Q53" s="28"/>
      <c r="R53" s="69">
        <v>0</v>
      </c>
      <c r="S53" s="76"/>
    </row>
    <row r="54" spans="1:19" ht="20.25" customHeight="1">
      <c r="A54" s="112" t="s">
        <v>63</v>
      </c>
      <c r="B54" s="39"/>
      <c r="C54" s="39"/>
      <c r="D54" s="39"/>
      <c r="E54" s="39"/>
      <c r="F54" s="113"/>
      <c r="G54" s="114" t="s">
        <v>64</v>
      </c>
      <c r="H54" s="39"/>
      <c r="I54" s="39"/>
      <c r="J54" s="39"/>
      <c r="K54" s="39"/>
      <c r="L54" s="85">
        <v>29</v>
      </c>
      <c r="M54" s="86" t="s">
        <v>73</v>
      </c>
      <c r="N54" s="87"/>
      <c r="O54" s="87"/>
      <c r="P54" s="87"/>
      <c r="Q54" s="88"/>
      <c r="R54" s="53">
        <v>0</v>
      </c>
      <c r="S54" s="115"/>
    </row>
  </sheetData>
  <sheetProtection selectLockedCells="1" selectUnlockedCells="1"/>
  <mergeCells count="4">
    <mergeCell ref="E5:J5"/>
    <mergeCell ref="E7:J7"/>
    <mergeCell ref="E9:J9"/>
    <mergeCell ref="P9:R9"/>
  </mergeCells>
  <printOptions horizontalCentered="1" verticalCentered="1"/>
  <pageMargins left="0.5902777777777778" right="0.5902777777777778" top="0.9055555555555556" bottom="0.9055555555555554" header="0.5118055555555555" footer="0.5118055555555555"/>
  <pageSetup fitToHeight="1" fitToWidth="1" horizontalDpi="300" verticalDpi="300" orientation="portrait" paperSize="9" scale="95" r:id="rId1"/>
  <headerFooter alignWithMargins="0">
    <oddFooter>&amp;L&amp;"Calibri,Bežné"&amp;6Zpracováno systémem KROS, tel. 02/717 512 84&amp;C&amp;"Arial CE,Normálne"&amp;7  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B38" sqref="B38"/>
    </sheetView>
  </sheetViews>
  <sheetFormatPr defaultColWidth="9.140625" defaultRowHeight="12.75"/>
  <cols>
    <col min="1" max="1" width="12.7109375" style="1" customWidth="1"/>
    <col min="2" max="2" width="55.7109375" style="1" customWidth="1"/>
    <col min="3" max="3" width="13.57421875" style="1" customWidth="1"/>
    <col min="4" max="5" width="0" style="1" hidden="1" customWidth="1"/>
    <col min="6" max="6" width="9.140625" style="116" customWidth="1"/>
    <col min="7" max="16384" width="9.140625" style="1" customWidth="1"/>
  </cols>
  <sheetData>
    <row r="1" spans="1:5" ht="18">
      <c r="A1" s="117" t="s">
        <v>74</v>
      </c>
      <c r="B1" s="118"/>
      <c r="C1" s="118"/>
      <c r="D1" s="118"/>
      <c r="E1" s="118"/>
    </row>
    <row r="2" spans="1:5" ht="12.75">
      <c r="A2" s="119" t="s">
        <v>75</v>
      </c>
      <c r="B2" s="120" t="str">
        <f>'Krycí list'!E5</f>
        <v>Oprava 2 miestnosti – prízemie</v>
      </c>
      <c r="C2" s="121"/>
      <c r="D2" s="121"/>
      <c r="E2" s="121"/>
    </row>
    <row r="3" spans="1:5" ht="12.75">
      <c r="A3" s="119" t="s">
        <v>76</v>
      </c>
      <c r="B3" s="120" t="str">
        <f>'Krycí list'!E7</f>
        <v> </v>
      </c>
      <c r="C3" s="122"/>
      <c r="D3" s="123"/>
      <c r="E3" s="124"/>
    </row>
    <row r="4" spans="1:5" ht="12.75">
      <c r="A4" s="119" t="s">
        <v>77</v>
      </c>
      <c r="B4" s="120" t="str">
        <f>'Krycí list'!E9</f>
        <v> </v>
      </c>
      <c r="C4" s="122"/>
      <c r="D4" s="123"/>
      <c r="E4" s="124"/>
    </row>
    <row r="5" spans="1:5" ht="12.75">
      <c r="A5" s="125" t="s">
        <v>78</v>
      </c>
      <c r="B5" s="120" t="str">
        <f>'Krycí list'!P5</f>
        <v> </v>
      </c>
      <c r="C5" s="122"/>
      <c r="D5" s="125"/>
      <c r="E5" s="124"/>
    </row>
    <row r="6" spans="1:5" ht="6" customHeight="1">
      <c r="A6" s="125"/>
      <c r="B6" s="120"/>
      <c r="C6" s="122"/>
      <c r="D6" s="125"/>
      <c r="E6" s="124"/>
    </row>
    <row r="7" spans="1:5" ht="12.75">
      <c r="A7" s="126" t="s">
        <v>79</v>
      </c>
      <c r="B7" s="120" t="str">
        <f>'Krycí list'!E26</f>
        <v> Športové Gymnázium,Tr.SNP 104,košice 040 11</v>
      </c>
      <c r="C7" s="122"/>
      <c r="D7" s="125"/>
      <c r="E7" s="124"/>
    </row>
    <row r="8" spans="1:5" ht="12.75">
      <c r="A8" s="126" t="s">
        <v>80</v>
      </c>
      <c r="B8" s="120" t="str">
        <f>'Krycí list'!E28</f>
        <v> </v>
      </c>
      <c r="C8" s="122"/>
      <c r="D8" s="125"/>
      <c r="E8" s="124"/>
    </row>
    <row r="9" spans="1:5" ht="12.75">
      <c r="A9" s="126" t="s">
        <v>81</v>
      </c>
      <c r="B9" s="120"/>
      <c r="C9" s="122"/>
      <c r="D9" s="125"/>
      <c r="E9" s="124"/>
    </row>
    <row r="10" spans="1:5" ht="6" customHeight="1">
      <c r="A10" s="118"/>
      <c r="B10" s="118"/>
      <c r="C10" s="118"/>
      <c r="D10" s="118"/>
      <c r="E10" s="118"/>
    </row>
    <row r="11" spans="1:5" ht="22.5">
      <c r="A11" s="127" t="s">
        <v>82</v>
      </c>
      <c r="B11" s="128" t="s">
        <v>83</v>
      </c>
      <c r="C11" s="129" t="s">
        <v>84</v>
      </c>
      <c r="D11" s="130" t="s">
        <v>85</v>
      </c>
      <c r="E11" s="129" t="s">
        <v>86</v>
      </c>
    </row>
    <row r="12" spans="1:5" ht="12.75">
      <c r="A12" s="131">
        <v>1</v>
      </c>
      <c r="B12" s="132">
        <v>2</v>
      </c>
      <c r="C12" s="133">
        <v>3</v>
      </c>
      <c r="D12" s="134">
        <v>4</v>
      </c>
      <c r="E12" s="133">
        <v>5</v>
      </c>
    </row>
    <row r="13" spans="1:5" ht="4.5" customHeight="1">
      <c r="A13" s="135"/>
      <c r="B13" s="135"/>
      <c r="C13" s="135"/>
      <c r="D13" s="135"/>
      <c r="E13" s="135"/>
    </row>
    <row r="14" spans="1:5" s="137" customFormat="1" ht="11.25">
      <c r="A14" s="136" t="str">
        <f>Rozpocet!D14</f>
        <v>HSV</v>
      </c>
      <c r="B14" s="137" t="str">
        <f>Rozpocet!E14</f>
        <v>Práce a dodávky HSV</v>
      </c>
      <c r="C14" s="138">
        <f>Rozpocet!I14</f>
        <v>0</v>
      </c>
      <c r="D14" s="139">
        <f>Rozpocet!K14</f>
        <v>6.912216919999999</v>
      </c>
      <c r="E14" s="139">
        <f>Rozpocet!M14</f>
        <v>3.600272</v>
      </c>
    </row>
    <row r="15" spans="1:5" s="141" customFormat="1" ht="11.25">
      <c r="A15" s="140" t="str">
        <f>Rozpocet!D15</f>
        <v>3</v>
      </c>
      <c r="B15" s="141" t="str">
        <f>Rozpocet!E15</f>
        <v>Zvislé a kompletné konštrukcie</v>
      </c>
      <c r="C15" s="142">
        <f>Rozpocet!I15</f>
        <v>0</v>
      </c>
      <c r="D15" s="143">
        <f>Rozpocet!K15</f>
        <v>2.4651291</v>
      </c>
      <c r="E15" s="143">
        <f>Rozpocet!M15</f>
        <v>0</v>
      </c>
    </row>
    <row r="16" spans="1:5" s="141" customFormat="1" ht="11.25">
      <c r="A16" s="140" t="str">
        <f>Rozpocet!D25</f>
        <v>6</v>
      </c>
      <c r="B16" s="141" t="str">
        <f>Rozpocet!E25</f>
        <v>Úpravy povrchov, podlahy, osadenie</v>
      </c>
      <c r="C16" s="142">
        <f>Rozpocet!I25</f>
        <v>0</v>
      </c>
      <c r="D16" s="143">
        <f>Rozpocet!K25</f>
        <v>4.3260993999999995</v>
      </c>
      <c r="E16" s="143">
        <f>Rozpocet!M25</f>
        <v>0</v>
      </c>
    </row>
    <row r="17" spans="1:5" s="141" customFormat="1" ht="11.25">
      <c r="A17" s="140" t="str">
        <f>Rozpocet!D56</f>
        <v>9</v>
      </c>
      <c r="B17" s="141" t="str">
        <f>Rozpocet!E56</f>
        <v>Ostatné konštrukcie a práce-búranie</v>
      </c>
      <c r="C17" s="142">
        <f>Rozpocet!I56</f>
        <v>0</v>
      </c>
      <c r="D17" s="143">
        <f>Rozpocet!K56</f>
        <v>0.12098841999999999</v>
      </c>
      <c r="E17" s="143">
        <f>Rozpocet!M56</f>
        <v>3.600272</v>
      </c>
    </row>
    <row r="18" spans="1:5" s="141" customFormat="1" ht="11.25">
      <c r="A18" s="140" t="str">
        <f>Rozpocet!D90</f>
        <v>99</v>
      </c>
      <c r="B18" s="141" t="str">
        <f>Rozpocet!E90</f>
        <v>Presun hmôt HSV</v>
      </c>
      <c r="C18" s="142">
        <f>Rozpocet!I90</f>
        <v>0</v>
      </c>
      <c r="D18" s="143">
        <f>Rozpocet!K90</f>
        <v>0</v>
      </c>
      <c r="E18" s="143">
        <f>Rozpocet!M90</f>
        <v>0</v>
      </c>
    </row>
    <row r="19" spans="1:5" s="137" customFormat="1" ht="11.25">
      <c r="A19" s="136" t="str">
        <f>Rozpocet!D92</f>
        <v>PSV</v>
      </c>
      <c r="B19" s="137" t="str">
        <f>Rozpocet!E92</f>
        <v>Práce a dodávky PSV</v>
      </c>
      <c r="C19" s="138">
        <f>Rozpocet!I92</f>
        <v>0</v>
      </c>
      <c r="D19" s="139">
        <f>Rozpocet!K92</f>
        <v>0.857113158</v>
      </c>
      <c r="E19" s="139">
        <f>Rozpocet!M92</f>
        <v>0</v>
      </c>
    </row>
    <row r="20" spans="1:5" s="141" customFormat="1" ht="11.25">
      <c r="A20" s="140" t="str">
        <f>Rozpocet!D93</f>
        <v>711</v>
      </c>
      <c r="B20" s="141" t="str">
        <f>Rozpocet!E93</f>
        <v>Izolácie proti vode a vlhkosti</v>
      </c>
      <c r="C20" s="142">
        <f>Rozpocet!I93</f>
        <v>0</v>
      </c>
      <c r="D20" s="143">
        <f>Rozpocet!K93</f>
        <v>0.06795960000000001</v>
      </c>
      <c r="E20" s="143">
        <f>Rozpocet!M93</f>
        <v>0</v>
      </c>
    </row>
    <row r="21" spans="1:5" s="141" customFormat="1" ht="11.25">
      <c r="A21" s="140" t="str">
        <f>Rozpocet!D108</f>
        <v>721</v>
      </c>
      <c r="B21" s="141" t="str">
        <f>Rozpocet!E108</f>
        <v>Zdravotech. vnútorná kanalizácia</v>
      </c>
      <c r="C21" s="142">
        <f>Rozpocet!I108</f>
        <v>0</v>
      </c>
      <c r="D21" s="143">
        <f>Rozpocet!K108</f>
        <v>0.00289</v>
      </c>
      <c r="E21" s="143">
        <f>Rozpocet!M108</f>
        <v>0</v>
      </c>
    </row>
    <row r="22" spans="1:5" s="141" customFormat="1" ht="11.25">
      <c r="A22" s="140" t="str">
        <f>Rozpocet!D118</f>
        <v>722</v>
      </c>
      <c r="B22" s="141" t="str">
        <f>Rozpocet!E118</f>
        <v>Zdravotechnika - vnútorný vodovod</v>
      </c>
      <c r="C22" s="142">
        <f>Rozpocet!I118</f>
        <v>0</v>
      </c>
      <c r="D22" s="143">
        <f>Rozpocet!K118</f>
        <v>0.003819432</v>
      </c>
      <c r="E22" s="143">
        <f>Rozpocet!M118</f>
        <v>0</v>
      </c>
    </row>
    <row r="23" spans="1:5" s="141" customFormat="1" ht="11.25">
      <c r="A23" s="140" t="str">
        <f>Rozpocet!D125</f>
        <v>725</v>
      </c>
      <c r="B23" s="141" t="str">
        <f>Rozpocet!E125</f>
        <v>Zdravotechnika - zariaď. predmety</v>
      </c>
      <c r="C23" s="142">
        <f>Rozpocet!I125</f>
        <v>0</v>
      </c>
      <c r="D23" s="143">
        <f>Rozpocet!K125</f>
        <v>0.08081322600000003</v>
      </c>
      <c r="E23" s="143">
        <f>Rozpocet!M125</f>
        <v>0</v>
      </c>
    </row>
    <row r="24" spans="1:5" s="141" customFormat="1" ht="11.25">
      <c r="A24" s="140" t="str">
        <f>Rozpocet!D142</f>
        <v>766</v>
      </c>
      <c r="B24" s="141" t="str">
        <f>Rozpocet!E142</f>
        <v>Konštrukcie stolárske</v>
      </c>
      <c r="C24" s="142">
        <f>Rozpocet!I142</f>
        <v>0</v>
      </c>
      <c r="D24" s="143">
        <f>Rozpocet!K142</f>
        <v>0.042379999999999994</v>
      </c>
      <c r="E24" s="143">
        <f>Rozpocet!M142</f>
        <v>0</v>
      </c>
    </row>
    <row r="25" spans="1:5" s="141" customFormat="1" ht="11.25">
      <c r="A25" s="140" t="str">
        <f>Rozpocet!D150</f>
        <v>771</v>
      </c>
      <c r="B25" s="141" t="str">
        <f>Rozpocet!E150</f>
        <v>Podlahy z dlaždíc</v>
      </c>
      <c r="C25" s="142">
        <f>Rozpocet!I150</f>
        <v>0</v>
      </c>
      <c r="D25" s="143">
        <f>Rozpocet!K150</f>
        <v>0.14676499999999998</v>
      </c>
      <c r="E25" s="143">
        <f>Rozpocet!M150</f>
        <v>0</v>
      </c>
    </row>
    <row r="26" spans="1:5" s="141" customFormat="1" ht="11.25">
      <c r="A26" s="140" t="str">
        <f>Rozpocet!D162</f>
        <v>781</v>
      </c>
      <c r="B26" s="141" t="str">
        <f>Rozpocet!E162</f>
        <v>Dokončovacie práce a obklady</v>
      </c>
      <c r="C26" s="142">
        <f>Rozpocet!I162</f>
        <v>0</v>
      </c>
      <c r="D26" s="143">
        <f>Rozpocet!K162</f>
        <v>0.40133759999999996</v>
      </c>
      <c r="E26" s="143">
        <f>Rozpocet!M162</f>
        <v>0</v>
      </c>
    </row>
    <row r="27" spans="1:5" s="141" customFormat="1" ht="11.25">
      <c r="A27" s="140" t="str">
        <f>Rozpocet!D172</f>
        <v>784</v>
      </c>
      <c r="B27" s="141" t="str">
        <f>Rozpocet!E172</f>
        <v>Dokončovacie práce - maľby</v>
      </c>
      <c r="C27" s="142">
        <f>Rozpocet!I172</f>
        <v>0</v>
      </c>
      <c r="D27" s="143">
        <f>Rozpocet!K172</f>
        <v>0.1111483</v>
      </c>
      <c r="E27" s="143">
        <f>Rozpocet!M172</f>
        <v>0</v>
      </c>
    </row>
    <row r="28" spans="1:5" s="137" customFormat="1" ht="11.25">
      <c r="A28" s="136" t="str">
        <f>Rozpocet!D194</f>
        <v>M</v>
      </c>
      <c r="B28" s="137" t="str">
        <f>Rozpocet!E194</f>
        <v>M</v>
      </c>
      <c r="C28" s="138">
        <f>Rozpocet!I194</f>
        <v>0</v>
      </c>
      <c r="D28" s="139">
        <f>Rozpocet!K194</f>
        <v>0.00152</v>
      </c>
      <c r="E28" s="139">
        <f>Rozpocet!M194</f>
        <v>0</v>
      </c>
    </row>
    <row r="29" spans="1:5" s="141" customFormat="1" ht="11.25">
      <c r="A29" s="140" t="str">
        <f>Rozpocet!D195</f>
        <v>21-M</v>
      </c>
      <c r="B29" s="141" t="str">
        <f>Rozpocet!E195</f>
        <v>Elektromontáže</v>
      </c>
      <c r="C29" s="142">
        <f>Rozpocet!I195</f>
        <v>0</v>
      </c>
      <c r="D29" s="143">
        <f>Rozpocet!K195</f>
        <v>0.00152</v>
      </c>
      <c r="E29" s="143">
        <f>Rozpocet!M195</f>
        <v>0</v>
      </c>
    </row>
    <row r="30" spans="1:5" s="137" customFormat="1" ht="11.25">
      <c r="A30" s="136" t="str">
        <f>Rozpocet!D204</f>
        <v>HZS</v>
      </c>
      <c r="B30" s="137" t="str">
        <f>Rozpocet!E204</f>
        <v>Hodinové zúčtovacie sadzby</v>
      </c>
      <c r="C30" s="138">
        <f>Rozpocet!I204</f>
        <v>0</v>
      </c>
      <c r="D30" s="139">
        <f>Rozpocet!K204</f>
        <v>0</v>
      </c>
      <c r="E30" s="139">
        <f>Rozpocet!M204</f>
        <v>0</v>
      </c>
    </row>
    <row r="31" spans="2:5" s="144" customFormat="1" ht="11.25">
      <c r="B31" s="144" t="s">
        <v>87</v>
      </c>
      <c r="C31" s="145">
        <f>Rozpocet!I207</f>
        <v>0</v>
      </c>
      <c r="D31" s="146">
        <f>Rozpocet!K207</f>
        <v>7.770850077999999</v>
      </c>
      <c r="E31" s="146">
        <f>Rozpocet!M207</f>
        <v>3.600272</v>
      </c>
    </row>
  </sheetData>
  <sheetProtection selectLockedCells="1" selectUnlockedCells="1"/>
  <printOptions horizontalCentered="1"/>
  <pageMargins left="1.1020833333333333" right="1.1020833333333333" top="0.7875" bottom="0.7875" header="0.5118055555555555" footer="0.5118055555555555"/>
  <pageSetup fitToHeight="999" fitToWidth="1"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7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5.7109375" style="147" customWidth="1"/>
    <col min="2" max="2" width="4.57421875" style="147" customWidth="1"/>
    <col min="3" max="3" width="4.7109375" style="147" customWidth="1"/>
    <col min="4" max="4" width="12.7109375" style="147" customWidth="1"/>
    <col min="5" max="5" width="55.7109375" style="147" customWidth="1"/>
    <col min="6" max="6" width="4.7109375" style="147" customWidth="1"/>
    <col min="7" max="7" width="9.57421875" style="147" customWidth="1"/>
    <col min="8" max="8" width="9.8515625" style="147" customWidth="1"/>
    <col min="9" max="9" width="12.7109375" style="147" customWidth="1"/>
    <col min="10" max="13" width="0" style="147" hidden="1" customWidth="1"/>
    <col min="14" max="14" width="6.00390625" style="147" customWidth="1"/>
    <col min="15" max="20" width="0" style="147" hidden="1" customWidth="1"/>
    <col min="21" max="16384" width="9.140625" style="147" customWidth="1"/>
  </cols>
  <sheetData>
    <row r="1" spans="1:20" ht="18">
      <c r="A1" s="117" t="s">
        <v>88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9"/>
      <c r="P1" s="149"/>
      <c r="Q1" s="148"/>
      <c r="R1" s="148"/>
      <c r="S1" s="148"/>
      <c r="T1" s="148"/>
    </row>
    <row r="2" spans="1:20" ht="11.25">
      <c r="A2" s="119" t="s">
        <v>75</v>
      </c>
      <c r="B2" s="125"/>
      <c r="C2" s="120" t="str">
        <f>'Krycí list'!E5</f>
        <v>Oprava 2 miestnosti – prízemie</v>
      </c>
      <c r="D2" s="125"/>
      <c r="E2" s="125"/>
      <c r="F2" s="125"/>
      <c r="G2" s="125"/>
      <c r="H2" s="125"/>
      <c r="I2" s="125"/>
      <c r="J2" s="125"/>
      <c r="K2" s="125"/>
      <c r="L2" s="148"/>
      <c r="M2" s="148"/>
      <c r="N2" s="148"/>
      <c r="O2" s="149"/>
      <c r="P2" s="149"/>
      <c r="Q2" s="148"/>
      <c r="R2" s="148"/>
      <c r="S2" s="148"/>
      <c r="T2" s="148"/>
    </row>
    <row r="3" spans="1:20" ht="11.25">
      <c r="A3" s="119" t="s">
        <v>76</v>
      </c>
      <c r="B3" s="125"/>
      <c r="C3" s="120" t="str">
        <f>'Krycí list'!E7</f>
        <v> </v>
      </c>
      <c r="D3" s="125"/>
      <c r="E3" s="125"/>
      <c r="F3" s="125"/>
      <c r="G3" s="125"/>
      <c r="H3" s="125"/>
      <c r="I3" s="120"/>
      <c r="J3" s="125"/>
      <c r="K3" s="125"/>
      <c r="L3" s="148"/>
      <c r="M3" s="148"/>
      <c r="N3" s="148"/>
      <c r="O3" s="149"/>
      <c r="P3" s="149"/>
      <c r="Q3" s="148"/>
      <c r="R3" s="148"/>
      <c r="S3" s="148"/>
      <c r="T3" s="148"/>
    </row>
    <row r="4" spans="1:20" ht="11.25">
      <c r="A4" s="119" t="s">
        <v>77</v>
      </c>
      <c r="B4" s="125"/>
      <c r="C4" s="120" t="str">
        <f>'Krycí list'!E9</f>
        <v> </v>
      </c>
      <c r="D4" s="125"/>
      <c r="E4" s="125"/>
      <c r="F4" s="125"/>
      <c r="G4" s="125"/>
      <c r="H4" s="125"/>
      <c r="I4" s="120"/>
      <c r="J4" s="125"/>
      <c r="K4" s="125"/>
      <c r="L4" s="148"/>
      <c r="M4" s="148"/>
      <c r="N4" s="148"/>
      <c r="O4" s="149"/>
      <c r="P4" s="149"/>
      <c r="Q4" s="148"/>
      <c r="R4" s="148"/>
      <c r="S4" s="148"/>
      <c r="T4" s="148"/>
    </row>
    <row r="5" spans="1:20" ht="11.25">
      <c r="A5" s="125" t="s">
        <v>89</v>
      </c>
      <c r="B5" s="125"/>
      <c r="C5" s="120" t="str">
        <f>'Krycí list'!P5</f>
        <v> </v>
      </c>
      <c r="D5" s="125"/>
      <c r="E5" s="125"/>
      <c r="F5" s="125"/>
      <c r="G5" s="125"/>
      <c r="H5" s="125"/>
      <c r="I5" s="126"/>
      <c r="J5" s="125"/>
      <c r="K5" s="125"/>
      <c r="L5" s="148"/>
      <c r="M5" s="148"/>
      <c r="N5" s="148"/>
      <c r="O5" s="149"/>
      <c r="P5" s="149"/>
      <c r="Q5" s="148"/>
      <c r="R5" s="148"/>
      <c r="S5" s="148"/>
      <c r="T5" s="148"/>
    </row>
    <row r="6" spans="1:20" ht="5.25" customHeight="1">
      <c r="A6" s="125"/>
      <c r="B6" s="125"/>
      <c r="C6" s="120"/>
      <c r="D6" s="125"/>
      <c r="E6" s="125"/>
      <c r="F6" s="125"/>
      <c r="G6" s="125"/>
      <c r="H6" s="125"/>
      <c r="I6" s="126"/>
      <c r="J6" s="125"/>
      <c r="K6" s="125"/>
      <c r="L6" s="148"/>
      <c r="M6" s="148"/>
      <c r="N6" s="148"/>
      <c r="O6" s="149"/>
      <c r="P6" s="149"/>
      <c r="Q6" s="148"/>
      <c r="R6" s="148"/>
      <c r="S6" s="148"/>
      <c r="T6" s="148"/>
    </row>
    <row r="7" spans="1:20" ht="11.25">
      <c r="A7" s="125" t="s">
        <v>79</v>
      </c>
      <c r="B7" s="125"/>
      <c r="C7" s="120" t="str">
        <f>'Krycí list'!E26</f>
        <v> Športové Gymnázium,Tr.SNP 104,košice 040 11</v>
      </c>
      <c r="D7" s="125"/>
      <c r="E7" s="125"/>
      <c r="F7" s="125"/>
      <c r="G7" s="125"/>
      <c r="H7" s="125"/>
      <c r="I7" s="126"/>
      <c r="J7" s="125"/>
      <c r="K7" s="125"/>
      <c r="L7" s="148"/>
      <c r="M7" s="148"/>
      <c r="N7" s="148"/>
      <c r="O7" s="149"/>
      <c r="P7" s="149"/>
      <c r="Q7" s="148"/>
      <c r="R7" s="148"/>
      <c r="S7" s="148"/>
      <c r="T7" s="148"/>
    </row>
    <row r="8" spans="1:20" ht="11.25">
      <c r="A8" s="125" t="s">
        <v>80</v>
      </c>
      <c r="B8" s="125"/>
      <c r="C8" s="120" t="str">
        <f>'Krycí list'!E28</f>
        <v> </v>
      </c>
      <c r="D8" s="125"/>
      <c r="E8" s="125"/>
      <c r="F8" s="125"/>
      <c r="G8" s="125"/>
      <c r="H8" s="125"/>
      <c r="I8" s="126"/>
      <c r="J8" s="125"/>
      <c r="K8" s="125"/>
      <c r="L8" s="148"/>
      <c r="M8" s="148"/>
      <c r="N8" s="148"/>
      <c r="O8" s="149"/>
      <c r="P8" s="149"/>
      <c r="Q8" s="148"/>
      <c r="R8" s="148"/>
      <c r="S8" s="148"/>
      <c r="T8" s="148"/>
    </row>
    <row r="9" spans="1:20" ht="11.25">
      <c r="A9" s="125" t="s">
        <v>81</v>
      </c>
      <c r="B9" s="125"/>
      <c r="C9" s="120"/>
      <c r="D9" s="125"/>
      <c r="E9" s="125"/>
      <c r="F9" s="125"/>
      <c r="G9" s="125"/>
      <c r="H9" s="125"/>
      <c r="I9" s="126"/>
      <c r="J9" s="125"/>
      <c r="K9" s="125"/>
      <c r="L9" s="148"/>
      <c r="M9" s="148"/>
      <c r="N9" s="148"/>
      <c r="O9" s="149"/>
      <c r="P9" s="149"/>
      <c r="Q9" s="148"/>
      <c r="R9" s="148"/>
      <c r="S9" s="148"/>
      <c r="T9" s="148"/>
    </row>
    <row r="10" spans="1:20" ht="6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/>
      <c r="P10" s="149"/>
      <c r="Q10" s="148"/>
      <c r="R10" s="148"/>
      <c r="S10" s="148"/>
      <c r="T10" s="148"/>
    </row>
    <row r="11" spans="1:21" ht="22.5">
      <c r="A11" s="127" t="s">
        <v>90</v>
      </c>
      <c r="B11" s="128" t="s">
        <v>91</v>
      </c>
      <c r="C11" s="128" t="s">
        <v>92</v>
      </c>
      <c r="D11" s="128" t="s">
        <v>93</v>
      </c>
      <c r="E11" s="128" t="s">
        <v>83</v>
      </c>
      <c r="F11" s="128" t="s">
        <v>94</v>
      </c>
      <c r="G11" s="128" t="s">
        <v>95</v>
      </c>
      <c r="H11" s="128" t="s">
        <v>96</v>
      </c>
      <c r="I11" s="128" t="s">
        <v>84</v>
      </c>
      <c r="J11" s="128" t="s">
        <v>97</v>
      </c>
      <c r="K11" s="128" t="s">
        <v>85</v>
      </c>
      <c r="L11" s="128" t="s">
        <v>98</v>
      </c>
      <c r="M11" s="128" t="s">
        <v>99</v>
      </c>
      <c r="N11" s="128" t="s">
        <v>100</v>
      </c>
      <c r="O11" s="150" t="s">
        <v>101</v>
      </c>
      <c r="P11" s="150" t="s">
        <v>102</v>
      </c>
      <c r="Q11" s="128"/>
      <c r="R11" s="128"/>
      <c r="S11" s="128"/>
      <c r="T11" s="151" t="s">
        <v>103</v>
      </c>
      <c r="U11" s="152"/>
    </row>
    <row r="12" spans="1:21" ht="11.25">
      <c r="A12" s="131">
        <v>1</v>
      </c>
      <c r="B12" s="132">
        <v>2</v>
      </c>
      <c r="C12" s="132">
        <v>3</v>
      </c>
      <c r="D12" s="132">
        <v>4</v>
      </c>
      <c r="E12" s="132">
        <v>5</v>
      </c>
      <c r="F12" s="132">
        <v>6</v>
      </c>
      <c r="G12" s="132">
        <v>7</v>
      </c>
      <c r="H12" s="132">
        <v>8</v>
      </c>
      <c r="I12" s="132">
        <v>9</v>
      </c>
      <c r="J12" s="132"/>
      <c r="K12" s="132"/>
      <c r="L12" s="132"/>
      <c r="M12" s="132"/>
      <c r="N12" s="132">
        <v>10</v>
      </c>
      <c r="O12" s="153">
        <v>11</v>
      </c>
      <c r="P12" s="153">
        <v>12</v>
      </c>
      <c r="Q12" s="132"/>
      <c r="R12" s="132"/>
      <c r="S12" s="132"/>
      <c r="T12" s="154">
        <v>11</v>
      </c>
      <c r="U12" s="152"/>
    </row>
    <row r="13" spans="1:20" ht="4.5" customHeight="1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55"/>
      <c r="O13" s="156"/>
      <c r="P13" s="157"/>
      <c r="Q13" s="155"/>
      <c r="R13" s="155"/>
      <c r="S13" s="155"/>
      <c r="T13" s="155"/>
    </row>
    <row r="14" spans="1:16" s="137" customFormat="1" ht="11.25" customHeight="1">
      <c r="A14" s="158"/>
      <c r="B14" s="159" t="s">
        <v>60</v>
      </c>
      <c r="C14" s="158"/>
      <c r="D14" s="158" t="s">
        <v>39</v>
      </c>
      <c r="E14" s="158" t="s">
        <v>104</v>
      </c>
      <c r="F14" s="158"/>
      <c r="G14" s="158"/>
      <c r="H14" s="158"/>
      <c r="I14" s="160">
        <f>I15+I25+I56+I90</f>
        <v>0</v>
      </c>
      <c r="J14" s="158"/>
      <c r="K14" s="161">
        <f>K15+K25+K56+K90</f>
        <v>6.912216919999999</v>
      </c>
      <c r="L14" s="158"/>
      <c r="M14" s="161">
        <f>M15+M25+M56+M90</f>
        <v>3.600272</v>
      </c>
      <c r="N14" s="158"/>
      <c r="P14" s="137" t="s">
        <v>105</v>
      </c>
    </row>
    <row r="15" spans="2:16" s="141" customFormat="1" ht="11.25" customHeight="1">
      <c r="B15" s="140" t="s">
        <v>60</v>
      </c>
      <c r="D15" s="141" t="s">
        <v>106</v>
      </c>
      <c r="E15" s="141" t="s">
        <v>107</v>
      </c>
      <c r="I15" s="142">
        <f>SUM(I16:I24)</f>
        <v>0</v>
      </c>
      <c r="K15" s="143">
        <f>SUM(K16:K24)</f>
        <v>2.4651291</v>
      </c>
      <c r="M15" s="143">
        <f>SUM(M16:M24)</f>
        <v>0</v>
      </c>
      <c r="P15" s="141" t="s">
        <v>108</v>
      </c>
    </row>
    <row r="16" spans="1:16" s="170" customFormat="1" ht="22.5" customHeight="1">
      <c r="A16" s="162">
        <v>1</v>
      </c>
      <c r="B16" s="162" t="s">
        <v>109</v>
      </c>
      <c r="C16" s="162" t="s">
        <v>110</v>
      </c>
      <c r="D16" s="163" t="s">
        <v>111</v>
      </c>
      <c r="E16" s="164" t="s">
        <v>112</v>
      </c>
      <c r="F16" s="162" t="s">
        <v>113</v>
      </c>
      <c r="G16" s="165">
        <v>24.77</v>
      </c>
      <c r="H16" s="166"/>
      <c r="I16" s="166">
        <f>ROUND(G16*H16,2)</f>
        <v>0</v>
      </c>
      <c r="J16" s="167">
        <v>0.03931</v>
      </c>
      <c r="K16" s="165">
        <f>G16*J16</f>
        <v>0.9737086999999999</v>
      </c>
      <c r="L16" s="167">
        <v>0</v>
      </c>
      <c r="M16" s="165">
        <f>G16*L16</f>
        <v>0</v>
      </c>
      <c r="N16" s="168">
        <v>20</v>
      </c>
      <c r="O16" s="169">
        <v>4</v>
      </c>
      <c r="P16" s="170" t="s">
        <v>114</v>
      </c>
    </row>
    <row r="17" spans="1:19" s="172" customFormat="1" ht="11.25" customHeight="1">
      <c r="A17" s="171"/>
      <c r="B17" s="171"/>
      <c r="C17" s="171"/>
      <c r="E17" s="173" t="s">
        <v>115</v>
      </c>
      <c r="G17" s="174">
        <v>24.77</v>
      </c>
      <c r="P17" s="172">
        <v>2</v>
      </c>
      <c r="Q17" s="172" t="s">
        <v>105</v>
      </c>
      <c r="R17" s="172" t="s">
        <v>116</v>
      </c>
      <c r="S17" s="172" t="s">
        <v>105</v>
      </c>
    </row>
    <row r="18" spans="1:19" s="175" customFormat="1" ht="11.25" customHeight="1">
      <c r="A18" s="171"/>
      <c r="B18" s="171"/>
      <c r="C18" s="171"/>
      <c r="E18" s="176" t="s">
        <v>117</v>
      </c>
      <c r="G18" s="177">
        <v>24.77</v>
      </c>
      <c r="P18" s="175">
        <v>2</v>
      </c>
      <c r="Q18" s="175" t="s">
        <v>105</v>
      </c>
      <c r="R18" s="175" t="s">
        <v>116</v>
      </c>
      <c r="S18" s="175" t="s">
        <v>108</v>
      </c>
    </row>
    <row r="19" spans="1:16" s="170" customFormat="1" ht="21" customHeight="1">
      <c r="A19" s="162">
        <v>2</v>
      </c>
      <c r="B19" s="162" t="s">
        <v>109</v>
      </c>
      <c r="C19" s="162" t="s">
        <v>118</v>
      </c>
      <c r="D19" s="163" t="s">
        <v>119</v>
      </c>
      <c r="E19" s="164" t="s">
        <v>120</v>
      </c>
      <c r="F19" s="162" t="s">
        <v>113</v>
      </c>
      <c r="G19" s="174">
        <v>24.77</v>
      </c>
      <c r="H19" s="166"/>
      <c r="I19" s="166">
        <f>ROUND(G19*H19,2)</f>
        <v>0</v>
      </c>
      <c r="J19" s="167">
        <v>0.03278</v>
      </c>
      <c r="K19" s="165">
        <f>G19*J19</f>
        <v>0.8119605999999999</v>
      </c>
      <c r="L19" s="167">
        <v>0</v>
      </c>
      <c r="M19" s="165">
        <f>G19*L19</f>
        <v>0</v>
      </c>
      <c r="N19" s="168">
        <v>20</v>
      </c>
      <c r="O19" s="169">
        <v>4</v>
      </c>
      <c r="P19" s="170" t="s">
        <v>114</v>
      </c>
    </row>
    <row r="20" spans="1:19" s="172" customFormat="1" ht="13.5" customHeight="1">
      <c r="A20" s="171"/>
      <c r="B20" s="171"/>
      <c r="C20" s="171"/>
      <c r="E20" s="173" t="s">
        <v>115</v>
      </c>
      <c r="G20" s="174">
        <v>24.77</v>
      </c>
      <c r="P20" s="172">
        <v>2</v>
      </c>
      <c r="Q20" s="172" t="s">
        <v>105</v>
      </c>
      <c r="R20" s="172" t="s">
        <v>116</v>
      </c>
      <c r="S20" s="172" t="s">
        <v>105</v>
      </c>
    </row>
    <row r="21" spans="1:16" s="170" customFormat="1" ht="25.5" customHeight="1">
      <c r="A21" s="162">
        <v>3</v>
      </c>
      <c r="B21" s="162" t="s">
        <v>109</v>
      </c>
      <c r="C21" s="162" t="s">
        <v>118</v>
      </c>
      <c r="D21" s="163"/>
      <c r="E21" s="164" t="s">
        <v>121</v>
      </c>
      <c r="F21" s="162" t="s">
        <v>113</v>
      </c>
      <c r="G21" s="165">
        <v>24.77</v>
      </c>
      <c r="H21" s="166"/>
      <c r="I21" s="166">
        <f>ROUND(G21*H21,2)</f>
        <v>0</v>
      </c>
      <c r="J21" s="167">
        <v>4E-05</v>
      </c>
      <c r="K21" s="165">
        <f>G21*J21</f>
        <v>0.0009908</v>
      </c>
      <c r="L21" s="167">
        <v>0</v>
      </c>
      <c r="M21" s="165">
        <f>G21*L21</f>
        <v>0</v>
      </c>
      <c r="N21" s="168">
        <v>20</v>
      </c>
      <c r="O21" s="169">
        <v>4</v>
      </c>
      <c r="P21" s="170" t="s">
        <v>114</v>
      </c>
    </row>
    <row r="22" spans="1:16" s="170" customFormat="1" ht="12.75" customHeight="1">
      <c r="A22" s="162">
        <v>4</v>
      </c>
      <c r="B22" s="162" t="s">
        <v>109</v>
      </c>
      <c r="C22" s="162" t="s">
        <v>118</v>
      </c>
      <c r="D22" s="163" t="s">
        <v>122</v>
      </c>
      <c r="E22" s="164" t="s">
        <v>123</v>
      </c>
      <c r="F22" s="162" t="s">
        <v>124</v>
      </c>
      <c r="G22" s="165">
        <v>1.1</v>
      </c>
      <c r="H22" s="166"/>
      <c r="I22" s="166">
        <f>ROUND(G22*H22,2)</f>
        <v>0</v>
      </c>
      <c r="J22" s="167">
        <v>2E-05</v>
      </c>
      <c r="K22" s="165">
        <f>G22*J22</f>
        <v>2.2000000000000003E-05</v>
      </c>
      <c r="L22" s="167">
        <v>0</v>
      </c>
      <c r="M22" s="165">
        <f>G22*L22</f>
        <v>0</v>
      </c>
      <c r="N22" s="168">
        <v>20</v>
      </c>
      <c r="O22" s="169">
        <v>4</v>
      </c>
      <c r="P22" s="170" t="s">
        <v>114</v>
      </c>
    </row>
    <row r="23" spans="1:16" s="170" customFormat="1" ht="12.75" customHeight="1">
      <c r="A23" s="162">
        <v>5</v>
      </c>
      <c r="B23" s="162" t="s">
        <v>109</v>
      </c>
      <c r="C23" s="162" t="s">
        <v>110</v>
      </c>
      <c r="D23" s="163" t="s">
        <v>125</v>
      </c>
      <c r="E23" s="164" t="s">
        <v>126</v>
      </c>
      <c r="F23" s="162" t="s">
        <v>124</v>
      </c>
      <c r="G23" s="165">
        <v>9.9</v>
      </c>
      <c r="H23" s="166"/>
      <c r="I23" s="166">
        <f>ROUND(G23*H23,2)</f>
        <v>0</v>
      </c>
      <c r="J23" s="167">
        <v>0.06853</v>
      </c>
      <c r="K23" s="165">
        <f>G23*J23</f>
        <v>0.6784469999999999</v>
      </c>
      <c r="L23" s="167">
        <v>0</v>
      </c>
      <c r="M23" s="165">
        <f>G23*L23</f>
        <v>0</v>
      </c>
      <c r="N23" s="168">
        <v>20</v>
      </c>
      <c r="O23" s="169">
        <v>4</v>
      </c>
      <c r="P23" s="170" t="s">
        <v>114</v>
      </c>
    </row>
    <row r="24" spans="1:19" s="178" customFormat="1" ht="12.75" customHeight="1">
      <c r="A24" s="171"/>
      <c r="B24" s="171"/>
      <c r="C24" s="171"/>
      <c r="E24" s="176"/>
      <c r="G24" s="179"/>
      <c r="P24" s="178">
        <v>2</v>
      </c>
      <c r="Q24" s="178" t="s">
        <v>105</v>
      </c>
      <c r="R24" s="178" t="s">
        <v>116</v>
      </c>
      <c r="S24" s="178" t="s">
        <v>105</v>
      </c>
    </row>
    <row r="25" spans="2:16" s="141" customFormat="1" ht="14.25" customHeight="1">
      <c r="B25" s="140" t="s">
        <v>60</v>
      </c>
      <c r="D25" s="141" t="s">
        <v>127</v>
      </c>
      <c r="E25" s="141" t="s">
        <v>128</v>
      </c>
      <c r="I25" s="142">
        <f>SUM(I26:I55)</f>
        <v>0</v>
      </c>
      <c r="K25" s="143">
        <f>SUM(K26:K55)</f>
        <v>4.3260993999999995</v>
      </c>
      <c r="M25" s="143">
        <f>SUM(M26:M55)</f>
        <v>0</v>
      </c>
      <c r="P25" s="141" t="s">
        <v>108</v>
      </c>
    </row>
    <row r="26" spans="1:16" s="170" customFormat="1" ht="22.5" customHeight="1">
      <c r="A26" s="162">
        <v>6</v>
      </c>
      <c r="B26" s="162" t="s">
        <v>109</v>
      </c>
      <c r="C26" s="162" t="s">
        <v>118</v>
      </c>
      <c r="D26" s="163" t="s">
        <v>129</v>
      </c>
      <c r="E26" s="164" t="s">
        <v>130</v>
      </c>
      <c r="F26" s="162" t="s">
        <v>113</v>
      </c>
      <c r="G26" s="165">
        <v>79.1</v>
      </c>
      <c r="H26" s="166"/>
      <c r="I26" s="166">
        <f>ROUND(G26*H26,2)</f>
        <v>0</v>
      </c>
      <c r="J26" s="167">
        <v>0.01261</v>
      </c>
      <c r="K26" s="165">
        <f>G26*J26</f>
        <v>0.9974509999999999</v>
      </c>
      <c r="L26" s="167">
        <v>0</v>
      </c>
      <c r="M26" s="165">
        <f>G26*L26</f>
        <v>0</v>
      </c>
      <c r="N26" s="168">
        <v>20</v>
      </c>
      <c r="O26" s="169">
        <v>4</v>
      </c>
      <c r="P26" s="170" t="s">
        <v>114</v>
      </c>
    </row>
    <row r="27" spans="1:19" s="178" customFormat="1" ht="11.25" customHeight="1">
      <c r="A27" s="171"/>
      <c r="B27" s="171"/>
      <c r="C27" s="171"/>
      <c r="E27" s="180" t="s">
        <v>131</v>
      </c>
      <c r="G27" s="179">
        <v>0</v>
      </c>
      <c r="P27" s="178">
        <v>2</v>
      </c>
      <c r="Q27" s="178" t="s">
        <v>105</v>
      </c>
      <c r="R27" s="178" t="s">
        <v>116</v>
      </c>
      <c r="S27" s="178" t="s">
        <v>105</v>
      </c>
    </row>
    <row r="28" spans="1:19" s="172" customFormat="1" ht="11.25" customHeight="1">
      <c r="A28" s="171"/>
      <c r="B28" s="171"/>
      <c r="C28" s="171"/>
      <c r="E28" s="173" t="s">
        <v>132</v>
      </c>
      <c r="G28" s="174">
        <v>65.1</v>
      </c>
      <c r="P28" s="172">
        <v>2</v>
      </c>
      <c r="Q28" s="172" t="s">
        <v>105</v>
      </c>
      <c r="R28" s="172" t="s">
        <v>116</v>
      </c>
      <c r="S28" s="172" t="s">
        <v>105</v>
      </c>
    </row>
    <row r="29" spans="1:19" s="172" customFormat="1" ht="11.25" customHeight="1">
      <c r="A29" s="171"/>
      <c r="B29" s="171"/>
      <c r="C29" s="171"/>
      <c r="E29" s="173" t="s">
        <v>133</v>
      </c>
      <c r="G29" s="174">
        <v>14</v>
      </c>
      <c r="P29" s="172">
        <v>2</v>
      </c>
      <c r="Q29" s="172" t="s">
        <v>105</v>
      </c>
      <c r="R29" s="172" t="s">
        <v>116</v>
      </c>
      <c r="S29" s="172" t="s">
        <v>105</v>
      </c>
    </row>
    <row r="30" spans="1:19" s="175" customFormat="1" ht="11.25" customHeight="1">
      <c r="A30" s="171"/>
      <c r="B30" s="171"/>
      <c r="C30" s="171"/>
      <c r="D30" s="175" t="s">
        <v>134</v>
      </c>
      <c r="E30" s="176" t="s">
        <v>117</v>
      </c>
      <c r="G30" s="177">
        <v>79.1</v>
      </c>
      <c r="P30" s="175">
        <v>2</v>
      </c>
      <c r="Q30" s="175" t="s">
        <v>105</v>
      </c>
      <c r="R30" s="175" t="s">
        <v>116</v>
      </c>
      <c r="S30" s="175" t="s">
        <v>108</v>
      </c>
    </row>
    <row r="31" spans="1:16" s="170" customFormat="1" ht="22.5" customHeight="1">
      <c r="A31" s="162">
        <v>7</v>
      </c>
      <c r="B31" s="162" t="s">
        <v>109</v>
      </c>
      <c r="C31" s="162" t="s">
        <v>118</v>
      </c>
      <c r="D31" s="163" t="s">
        <v>135</v>
      </c>
      <c r="E31" s="164" t="s">
        <v>136</v>
      </c>
      <c r="F31" s="162" t="s">
        <v>113</v>
      </c>
      <c r="G31" s="165">
        <v>98.11</v>
      </c>
      <c r="H31" s="166"/>
      <c r="I31" s="166">
        <f>ROUND(G31*H31,2)</f>
        <v>0</v>
      </c>
      <c r="J31" s="167">
        <v>0.01119</v>
      </c>
      <c r="K31" s="165">
        <f>G31*J31</f>
        <v>1.0978509</v>
      </c>
      <c r="L31" s="167">
        <v>0</v>
      </c>
      <c r="M31" s="165">
        <f>G31*L31</f>
        <v>0</v>
      </c>
      <c r="N31" s="168">
        <v>20</v>
      </c>
      <c r="O31" s="169">
        <v>4</v>
      </c>
      <c r="P31" s="170" t="s">
        <v>114</v>
      </c>
    </row>
    <row r="32" spans="1:19" s="172" customFormat="1" ht="11.25" customHeight="1">
      <c r="A32" s="171"/>
      <c r="B32" s="171"/>
      <c r="C32" s="171"/>
      <c r="E32" s="173" t="s">
        <v>137</v>
      </c>
      <c r="G32" s="174">
        <v>98.11</v>
      </c>
      <c r="P32" s="172">
        <v>2</v>
      </c>
      <c r="Q32" s="172" t="s">
        <v>105</v>
      </c>
      <c r="R32" s="172" t="s">
        <v>116</v>
      </c>
      <c r="S32" s="172" t="s">
        <v>105</v>
      </c>
    </row>
    <row r="33" spans="1:19" s="175" customFormat="1" ht="11.25" customHeight="1">
      <c r="A33" s="171"/>
      <c r="B33" s="171"/>
      <c r="C33" s="171"/>
      <c r="D33" s="175" t="s">
        <v>138</v>
      </c>
      <c r="E33" s="176" t="s">
        <v>117</v>
      </c>
      <c r="G33" s="177">
        <v>98.11</v>
      </c>
      <c r="P33" s="175">
        <v>2</v>
      </c>
      <c r="Q33" s="175" t="s">
        <v>105</v>
      </c>
      <c r="R33" s="175" t="s">
        <v>116</v>
      </c>
      <c r="S33" s="175" t="s">
        <v>108</v>
      </c>
    </row>
    <row r="34" spans="1:16" s="170" customFormat="1" ht="11.25" customHeight="1">
      <c r="A34" s="162">
        <v>8</v>
      </c>
      <c r="B34" s="162" t="s">
        <v>109</v>
      </c>
      <c r="C34" s="162" t="s">
        <v>110</v>
      </c>
      <c r="D34" s="163" t="s">
        <v>139</v>
      </c>
      <c r="E34" s="164" t="s">
        <v>140</v>
      </c>
      <c r="F34" s="162" t="s">
        <v>113</v>
      </c>
      <c r="G34" s="165">
        <v>81.5</v>
      </c>
      <c r="H34" s="166"/>
      <c r="I34" s="166">
        <f>ROUND(G34*H34,2)</f>
        <v>0</v>
      </c>
      <c r="J34" s="167">
        <v>0.0135</v>
      </c>
      <c r="K34" s="165">
        <f>G34*J34</f>
        <v>1.10025</v>
      </c>
      <c r="L34" s="167">
        <v>0</v>
      </c>
      <c r="M34" s="165">
        <f>G34*L34</f>
        <v>0</v>
      </c>
      <c r="N34" s="168">
        <v>20</v>
      </c>
      <c r="O34" s="169">
        <v>4</v>
      </c>
      <c r="P34" s="170" t="s">
        <v>114</v>
      </c>
    </row>
    <row r="35" spans="1:19" s="172" customFormat="1" ht="11.25" customHeight="1">
      <c r="A35" s="171"/>
      <c r="B35" s="171"/>
      <c r="C35" s="171"/>
      <c r="E35" s="173" t="s">
        <v>141</v>
      </c>
      <c r="G35" s="174">
        <v>51.1</v>
      </c>
      <c r="P35" s="172">
        <v>2</v>
      </c>
      <c r="Q35" s="172" t="s">
        <v>105</v>
      </c>
      <c r="R35" s="172" t="s">
        <v>116</v>
      </c>
      <c r="S35" s="172" t="s">
        <v>105</v>
      </c>
    </row>
    <row r="36" spans="1:19" s="172" customFormat="1" ht="11.25" customHeight="1">
      <c r="A36" s="171"/>
      <c r="B36" s="171"/>
      <c r="C36" s="171"/>
      <c r="E36" s="173" t="s">
        <v>142</v>
      </c>
      <c r="G36" s="174">
        <v>30.4</v>
      </c>
      <c r="P36" s="172">
        <v>2</v>
      </c>
      <c r="Q36" s="172" t="s">
        <v>105</v>
      </c>
      <c r="R36" s="172" t="s">
        <v>116</v>
      </c>
      <c r="S36" s="172" t="s">
        <v>105</v>
      </c>
    </row>
    <row r="37" spans="1:19" s="175" customFormat="1" ht="11.25" customHeight="1">
      <c r="A37" s="171"/>
      <c r="B37" s="171"/>
      <c r="C37" s="171"/>
      <c r="E37" s="176" t="s">
        <v>117</v>
      </c>
      <c r="G37" s="177">
        <v>81.5</v>
      </c>
      <c r="P37" s="175">
        <v>2</v>
      </c>
      <c r="Q37" s="175" t="s">
        <v>105</v>
      </c>
      <c r="R37" s="175" t="s">
        <v>116</v>
      </c>
      <c r="S37" s="175" t="s">
        <v>108</v>
      </c>
    </row>
    <row r="38" spans="1:16" s="170" customFormat="1" ht="11.25" customHeight="1">
      <c r="A38" s="162">
        <v>9</v>
      </c>
      <c r="B38" s="162" t="s">
        <v>109</v>
      </c>
      <c r="C38" s="162" t="s">
        <v>110</v>
      </c>
      <c r="D38" s="163" t="s">
        <v>143</v>
      </c>
      <c r="E38" s="164" t="s">
        <v>144</v>
      </c>
      <c r="F38" s="162" t="s">
        <v>113</v>
      </c>
      <c r="G38" s="165">
        <v>81.5</v>
      </c>
      <c r="H38" s="166"/>
      <c r="I38" s="166">
        <f>ROUND(G38*H38,2)</f>
        <v>0</v>
      </c>
      <c r="J38" s="167">
        <v>0.00196</v>
      </c>
      <c r="K38" s="165">
        <f>G38*J38</f>
        <v>0.15974</v>
      </c>
      <c r="L38" s="167">
        <v>0</v>
      </c>
      <c r="M38" s="165">
        <f>G38*L38</f>
        <v>0</v>
      </c>
      <c r="N38" s="168">
        <v>20</v>
      </c>
      <c r="O38" s="169">
        <v>4</v>
      </c>
      <c r="P38" s="170" t="s">
        <v>114</v>
      </c>
    </row>
    <row r="39" spans="1:16" s="170" customFormat="1" ht="11.25" customHeight="1">
      <c r="A39" s="162">
        <v>10</v>
      </c>
      <c r="B39" s="162" t="s">
        <v>109</v>
      </c>
      <c r="C39" s="162" t="s">
        <v>110</v>
      </c>
      <c r="D39" s="163" t="s">
        <v>145</v>
      </c>
      <c r="E39" s="164" t="s">
        <v>146</v>
      </c>
      <c r="F39" s="162" t="s">
        <v>113</v>
      </c>
      <c r="G39" s="165">
        <v>0.81</v>
      </c>
      <c r="H39" s="166"/>
      <c r="I39" s="166">
        <f>ROUND(G39*H39,2)</f>
        <v>0</v>
      </c>
      <c r="J39" s="167">
        <v>0.20475</v>
      </c>
      <c r="K39" s="165">
        <f>G39*J39</f>
        <v>0.1658475</v>
      </c>
      <c r="L39" s="167">
        <v>0</v>
      </c>
      <c r="M39" s="165">
        <f>G39*L39</f>
        <v>0</v>
      </c>
      <c r="N39" s="168">
        <v>20</v>
      </c>
      <c r="O39" s="169">
        <v>4</v>
      </c>
      <c r="P39" s="170" t="s">
        <v>114</v>
      </c>
    </row>
    <row r="40" spans="1:19" s="172" customFormat="1" ht="11.25" customHeight="1">
      <c r="A40" s="171"/>
      <c r="B40" s="171"/>
      <c r="C40" s="171"/>
      <c r="E40" s="173" t="s">
        <v>147</v>
      </c>
      <c r="G40" s="174">
        <v>0.81</v>
      </c>
      <c r="P40" s="172">
        <v>2</v>
      </c>
      <c r="Q40" s="172" t="s">
        <v>105</v>
      </c>
      <c r="R40" s="172" t="s">
        <v>116</v>
      </c>
      <c r="S40" s="172" t="s">
        <v>105</v>
      </c>
    </row>
    <row r="41" spans="1:19" s="175" customFormat="1" ht="11.25" customHeight="1">
      <c r="A41" s="171"/>
      <c r="B41" s="171"/>
      <c r="C41" s="171"/>
      <c r="E41" s="176" t="s">
        <v>117</v>
      </c>
      <c r="G41" s="177">
        <v>0.81</v>
      </c>
      <c r="P41" s="175">
        <v>2</v>
      </c>
      <c r="Q41" s="175" t="s">
        <v>105</v>
      </c>
      <c r="R41" s="175" t="s">
        <v>116</v>
      </c>
      <c r="S41" s="175" t="s">
        <v>108</v>
      </c>
    </row>
    <row r="42" spans="1:16" s="170" customFormat="1" ht="11.25" customHeight="1">
      <c r="A42" s="162">
        <v>11</v>
      </c>
      <c r="B42" s="162" t="s">
        <v>109</v>
      </c>
      <c r="C42" s="162" t="s">
        <v>110</v>
      </c>
      <c r="D42" s="163" t="s">
        <v>148</v>
      </c>
      <c r="E42" s="164" t="s">
        <v>149</v>
      </c>
      <c r="F42" s="162" t="s">
        <v>113</v>
      </c>
      <c r="G42" s="165">
        <v>14</v>
      </c>
      <c r="H42" s="166"/>
      <c r="I42" s="166">
        <f>ROUND(G42*H42,2)</f>
        <v>0</v>
      </c>
      <c r="J42" s="167">
        <v>0.04376</v>
      </c>
      <c r="K42" s="165">
        <f>G42*J42</f>
        <v>0.61264</v>
      </c>
      <c r="L42" s="167">
        <v>0</v>
      </c>
      <c r="M42" s="165">
        <f>G42*L42</f>
        <v>0</v>
      </c>
      <c r="N42" s="168">
        <v>20</v>
      </c>
      <c r="O42" s="169">
        <v>4</v>
      </c>
      <c r="P42" s="170" t="s">
        <v>114</v>
      </c>
    </row>
    <row r="43" spans="1:19" s="178" customFormat="1" ht="11.25" customHeight="1">
      <c r="A43" s="171"/>
      <c r="B43" s="171"/>
      <c r="C43" s="171"/>
      <c r="E43" s="180" t="s">
        <v>150</v>
      </c>
      <c r="G43" s="179">
        <v>0</v>
      </c>
      <c r="P43" s="178">
        <v>2</v>
      </c>
      <c r="Q43" s="178" t="s">
        <v>105</v>
      </c>
      <c r="R43" s="178" t="s">
        <v>116</v>
      </c>
      <c r="S43" s="178" t="s">
        <v>105</v>
      </c>
    </row>
    <row r="44" spans="1:19" s="172" customFormat="1" ht="11.25" customHeight="1">
      <c r="A44" s="171"/>
      <c r="B44" s="171"/>
      <c r="C44" s="171"/>
      <c r="E44" s="173" t="s">
        <v>151</v>
      </c>
      <c r="G44" s="174">
        <v>14</v>
      </c>
      <c r="P44" s="172">
        <v>2</v>
      </c>
      <c r="Q44" s="172" t="s">
        <v>105</v>
      </c>
      <c r="R44" s="172" t="s">
        <v>116</v>
      </c>
      <c r="S44" s="172" t="s">
        <v>105</v>
      </c>
    </row>
    <row r="45" spans="1:19" s="175" customFormat="1" ht="11.25" customHeight="1">
      <c r="A45" s="171"/>
      <c r="B45" s="171"/>
      <c r="C45" s="171"/>
      <c r="E45" s="176" t="s">
        <v>117</v>
      </c>
      <c r="G45" s="177">
        <v>14</v>
      </c>
      <c r="P45" s="175">
        <v>2</v>
      </c>
      <c r="Q45" s="175" t="s">
        <v>105</v>
      </c>
      <c r="R45" s="175" t="s">
        <v>116</v>
      </c>
      <c r="S45" s="175" t="s">
        <v>108</v>
      </c>
    </row>
    <row r="46" spans="1:16" s="170" customFormat="1" ht="11.25" customHeight="1">
      <c r="A46" s="162">
        <v>12</v>
      </c>
      <c r="B46" s="162" t="s">
        <v>109</v>
      </c>
      <c r="C46" s="162" t="s">
        <v>110</v>
      </c>
      <c r="D46" s="163" t="s">
        <v>152</v>
      </c>
      <c r="E46" s="164" t="s">
        <v>153</v>
      </c>
      <c r="F46" s="162" t="s">
        <v>113</v>
      </c>
      <c r="G46" s="165">
        <v>14</v>
      </c>
      <c r="H46" s="166"/>
      <c r="I46" s="166">
        <f>ROUND(G46*H46,2)</f>
        <v>0</v>
      </c>
      <c r="J46" s="167">
        <v>0.0046</v>
      </c>
      <c r="K46" s="165">
        <f>G46*J46</f>
        <v>0.0644</v>
      </c>
      <c r="L46" s="167">
        <v>0</v>
      </c>
      <c r="M46" s="165">
        <f>G46*L46</f>
        <v>0</v>
      </c>
      <c r="N46" s="168">
        <v>20</v>
      </c>
      <c r="O46" s="169">
        <v>4</v>
      </c>
      <c r="P46" s="170" t="s">
        <v>114</v>
      </c>
    </row>
    <row r="47" spans="1:19" s="178" customFormat="1" ht="11.25" customHeight="1">
      <c r="A47" s="171"/>
      <c r="B47" s="171"/>
      <c r="C47" s="171"/>
      <c r="E47" s="180" t="s">
        <v>150</v>
      </c>
      <c r="G47" s="179">
        <v>0</v>
      </c>
      <c r="P47" s="178">
        <v>2</v>
      </c>
      <c r="Q47" s="178" t="s">
        <v>105</v>
      </c>
      <c r="R47" s="178" t="s">
        <v>116</v>
      </c>
      <c r="S47" s="178" t="s">
        <v>105</v>
      </c>
    </row>
    <row r="48" spans="1:19" s="172" customFormat="1" ht="11.25" customHeight="1">
      <c r="A48" s="171"/>
      <c r="B48" s="171"/>
      <c r="C48" s="171"/>
      <c r="E48" s="173" t="s">
        <v>151</v>
      </c>
      <c r="G48" s="174">
        <v>14</v>
      </c>
      <c r="P48" s="172">
        <v>2</v>
      </c>
      <c r="Q48" s="172" t="s">
        <v>105</v>
      </c>
      <c r="R48" s="172" t="s">
        <v>116</v>
      </c>
      <c r="S48" s="172" t="s">
        <v>105</v>
      </c>
    </row>
    <row r="49" spans="1:19" s="175" customFormat="1" ht="11.25" customHeight="1">
      <c r="A49" s="171"/>
      <c r="B49" s="171"/>
      <c r="C49" s="171"/>
      <c r="E49" s="176" t="s">
        <v>117</v>
      </c>
      <c r="G49" s="177">
        <v>14</v>
      </c>
      <c r="P49" s="175">
        <v>2</v>
      </c>
      <c r="Q49" s="175" t="s">
        <v>105</v>
      </c>
      <c r="R49" s="175" t="s">
        <v>116</v>
      </c>
      <c r="S49" s="175" t="s">
        <v>108</v>
      </c>
    </row>
    <row r="50" spans="1:16" s="170" customFormat="1" ht="22.5" customHeight="1">
      <c r="A50" s="162">
        <v>13</v>
      </c>
      <c r="B50" s="162" t="s">
        <v>109</v>
      </c>
      <c r="C50" s="162" t="s">
        <v>118</v>
      </c>
      <c r="D50" s="163" t="s">
        <v>154</v>
      </c>
      <c r="E50" s="164" t="s">
        <v>155</v>
      </c>
      <c r="F50" s="162" t="s">
        <v>156</v>
      </c>
      <c r="G50" s="165">
        <v>2</v>
      </c>
      <c r="H50" s="166"/>
      <c r="I50" s="166">
        <f>ROUND(G50*H50,2)</f>
        <v>0</v>
      </c>
      <c r="J50" s="167">
        <v>0.05346</v>
      </c>
      <c r="K50" s="165">
        <f>G50*J50</f>
        <v>0.10692</v>
      </c>
      <c r="L50" s="167">
        <v>0</v>
      </c>
      <c r="M50" s="165">
        <f>G50*L50</f>
        <v>0</v>
      </c>
      <c r="N50" s="168">
        <v>20</v>
      </c>
      <c r="O50" s="169">
        <v>4</v>
      </c>
      <c r="P50" s="170" t="s">
        <v>114</v>
      </c>
    </row>
    <row r="51" spans="1:19" s="172" customFormat="1" ht="11.25" customHeight="1">
      <c r="A51" s="171"/>
      <c r="B51" s="171"/>
      <c r="C51" s="171"/>
      <c r="E51" s="173" t="s">
        <v>157</v>
      </c>
      <c r="G51" s="174">
        <v>2</v>
      </c>
      <c r="P51" s="172">
        <v>2</v>
      </c>
      <c r="Q51" s="172" t="s">
        <v>105</v>
      </c>
      <c r="R51" s="172" t="s">
        <v>116</v>
      </c>
      <c r="S51" s="172" t="s">
        <v>105</v>
      </c>
    </row>
    <row r="52" spans="1:19" s="175" customFormat="1" ht="11.25" customHeight="1">
      <c r="A52" s="171"/>
      <c r="B52" s="171"/>
      <c r="C52" s="171"/>
      <c r="E52" s="176" t="s">
        <v>117</v>
      </c>
      <c r="G52" s="177">
        <v>2</v>
      </c>
      <c r="P52" s="175">
        <v>2</v>
      </c>
      <c r="Q52" s="175" t="s">
        <v>105</v>
      </c>
      <c r="R52" s="175" t="s">
        <v>116</v>
      </c>
      <c r="S52" s="175" t="s">
        <v>108</v>
      </c>
    </row>
    <row r="53" spans="1:16" s="189" customFormat="1" ht="11.25" customHeight="1">
      <c r="A53" s="181">
        <v>14</v>
      </c>
      <c r="B53" s="181" t="s">
        <v>158</v>
      </c>
      <c r="C53" s="181" t="s">
        <v>159</v>
      </c>
      <c r="D53" s="182" t="s">
        <v>160</v>
      </c>
      <c r="E53" s="183" t="s">
        <v>161</v>
      </c>
      <c r="F53" s="181" t="s">
        <v>156</v>
      </c>
      <c r="G53" s="184">
        <v>2</v>
      </c>
      <c r="H53" s="185"/>
      <c r="I53" s="185">
        <f>ROUND(G53*H53,2)</f>
        <v>0</v>
      </c>
      <c r="J53" s="186">
        <v>0.0105</v>
      </c>
      <c r="K53" s="184">
        <f>G53*J53</f>
        <v>0.021</v>
      </c>
      <c r="L53" s="186">
        <v>0</v>
      </c>
      <c r="M53" s="184">
        <f>G53*L53</f>
        <v>0</v>
      </c>
      <c r="N53" s="187">
        <v>20</v>
      </c>
      <c r="O53" s="188">
        <v>8</v>
      </c>
      <c r="P53" s="189" t="s">
        <v>114</v>
      </c>
    </row>
    <row r="54" spans="1:19" s="172" customFormat="1" ht="11.25" customHeight="1">
      <c r="A54" s="171"/>
      <c r="B54" s="171"/>
      <c r="C54" s="171"/>
      <c r="E54" s="173" t="s">
        <v>157</v>
      </c>
      <c r="G54" s="174">
        <v>2</v>
      </c>
      <c r="P54" s="172">
        <v>2</v>
      </c>
      <c r="Q54" s="172" t="s">
        <v>105</v>
      </c>
      <c r="R54" s="172" t="s">
        <v>116</v>
      </c>
      <c r="S54" s="172" t="s">
        <v>105</v>
      </c>
    </row>
    <row r="55" spans="1:19" s="175" customFormat="1" ht="11.25" customHeight="1">
      <c r="A55" s="171"/>
      <c r="B55" s="171"/>
      <c r="C55" s="171"/>
      <c r="D55" s="175" t="s">
        <v>162</v>
      </c>
      <c r="E55" s="176" t="s">
        <v>117</v>
      </c>
      <c r="G55" s="177">
        <v>2</v>
      </c>
      <c r="P55" s="175">
        <v>2</v>
      </c>
      <c r="Q55" s="175" t="s">
        <v>105</v>
      </c>
      <c r="R55" s="175" t="s">
        <v>116</v>
      </c>
      <c r="S55" s="175" t="s">
        <v>108</v>
      </c>
    </row>
    <row r="56" spans="2:16" s="141" customFormat="1" ht="11.25" customHeight="1">
      <c r="B56" s="140" t="s">
        <v>60</v>
      </c>
      <c r="D56" s="141" t="s">
        <v>163</v>
      </c>
      <c r="E56" s="141" t="s">
        <v>164</v>
      </c>
      <c r="I56" s="142">
        <f>SUM(I57:I89)</f>
        <v>0</v>
      </c>
      <c r="K56" s="143">
        <f>SUM(K57:K89)</f>
        <v>0.12098841999999999</v>
      </c>
      <c r="M56" s="143">
        <f>SUM(M57:M89)</f>
        <v>3.600272</v>
      </c>
      <c r="P56" s="141" t="s">
        <v>108</v>
      </c>
    </row>
    <row r="57" spans="1:16" s="170" customFormat="1" ht="11.25" customHeight="1">
      <c r="A57" s="162">
        <v>15</v>
      </c>
      <c r="B57" s="162" t="s">
        <v>109</v>
      </c>
      <c r="C57" s="162" t="s">
        <v>165</v>
      </c>
      <c r="D57" s="163" t="s">
        <v>166</v>
      </c>
      <c r="E57" s="164" t="s">
        <v>167</v>
      </c>
      <c r="F57" s="162" t="s">
        <v>113</v>
      </c>
      <c r="G57" s="165">
        <v>58.9</v>
      </c>
      <c r="H57" s="166"/>
      <c r="I57" s="166">
        <f>ROUND(G57*H57,2)</f>
        <v>0</v>
      </c>
      <c r="J57" s="167">
        <v>0.00153</v>
      </c>
      <c r="K57" s="165">
        <f>G57*J57</f>
        <v>0.09011699999999999</v>
      </c>
      <c r="L57" s="167">
        <v>0</v>
      </c>
      <c r="M57" s="165">
        <f>G57*L57</f>
        <v>0</v>
      </c>
      <c r="N57" s="168">
        <v>20</v>
      </c>
      <c r="O57" s="169">
        <v>4</v>
      </c>
      <c r="P57" s="170" t="s">
        <v>114</v>
      </c>
    </row>
    <row r="58" spans="1:19" s="172" customFormat="1" ht="11.25" customHeight="1">
      <c r="A58" s="171"/>
      <c r="B58" s="171"/>
      <c r="C58" s="171"/>
      <c r="E58" s="173" t="s">
        <v>168</v>
      </c>
      <c r="G58" s="174">
        <v>58.9</v>
      </c>
      <c r="P58" s="172">
        <v>2</v>
      </c>
      <c r="Q58" s="172" t="s">
        <v>105</v>
      </c>
      <c r="R58" s="172" t="s">
        <v>116</v>
      </c>
      <c r="S58" s="172" t="s">
        <v>105</v>
      </c>
    </row>
    <row r="59" spans="1:19" s="175" customFormat="1" ht="11.25" customHeight="1">
      <c r="A59" s="171"/>
      <c r="B59" s="171"/>
      <c r="C59" s="171"/>
      <c r="D59" s="175" t="s">
        <v>169</v>
      </c>
      <c r="E59" s="176" t="s">
        <v>117</v>
      </c>
      <c r="G59" s="177">
        <v>58.9</v>
      </c>
      <c r="P59" s="175">
        <v>2</v>
      </c>
      <c r="Q59" s="175" t="s">
        <v>105</v>
      </c>
      <c r="R59" s="175" t="s">
        <v>116</v>
      </c>
      <c r="S59" s="175" t="s">
        <v>108</v>
      </c>
    </row>
    <row r="60" spans="1:16" s="170" customFormat="1" ht="11.25" customHeight="1">
      <c r="A60" s="162">
        <v>16</v>
      </c>
      <c r="B60" s="162" t="s">
        <v>109</v>
      </c>
      <c r="C60" s="162" t="s">
        <v>110</v>
      </c>
      <c r="D60" s="163" t="s">
        <v>170</v>
      </c>
      <c r="E60" s="164" t="s">
        <v>171</v>
      </c>
      <c r="F60" s="162" t="s">
        <v>113</v>
      </c>
      <c r="G60" s="165">
        <v>58.9</v>
      </c>
      <c r="H60" s="166"/>
      <c r="I60" s="166">
        <f>ROUND(G60*H60,2)</f>
        <v>0</v>
      </c>
      <c r="J60" s="167">
        <v>4.9E-05</v>
      </c>
      <c r="K60" s="165">
        <f>G60*J60</f>
        <v>0.0028861</v>
      </c>
      <c r="L60" s="167">
        <v>0</v>
      </c>
      <c r="M60" s="165">
        <f>G60*L60</f>
        <v>0</v>
      </c>
      <c r="N60" s="168">
        <v>20</v>
      </c>
      <c r="O60" s="169">
        <v>4</v>
      </c>
      <c r="P60" s="170" t="s">
        <v>114</v>
      </c>
    </row>
    <row r="61" spans="1:19" s="172" customFormat="1" ht="11.25" customHeight="1">
      <c r="A61" s="171"/>
      <c r="B61" s="171"/>
      <c r="C61" s="171"/>
      <c r="E61" s="173" t="s">
        <v>169</v>
      </c>
      <c r="G61" s="174">
        <v>58.9</v>
      </c>
      <c r="P61" s="172">
        <v>2</v>
      </c>
      <c r="Q61" s="172" t="s">
        <v>105</v>
      </c>
      <c r="R61" s="172" t="s">
        <v>116</v>
      </c>
      <c r="S61" s="172" t="s">
        <v>105</v>
      </c>
    </row>
    <row r="62" spans="1:19" s="175" customFormat="1" ht="11.25" customHeight="1">
      <c r="A62" s="171"/>
      <c r="B62" s="171"/>
      <c r="C62" s="171"/>
      <c r="E62" s="176" t="s">
        <v>117</v>
      </c>
      <c r="G62" s="177">
        <v>58.9</v>
      </c>
      <c r="P62" s="175">
        <v>2</v>
      </c>
      <c r="Q62" s="175" t="s">
        <v>105</v>
      </c>
      <c r="R62" s="175" t="s">
        <v>116</v>
      </c>
      <c r="S62" s="175" t="s">
        <v>108</v>
      </c>
    </row>
    <row r="63" spans="1:16" s="170" customFormat="1" ht="22.5" customHeight="1">
      <c r="A63" s="162">
        <v>17</v>
      </c>
      <c r="B63" s="162" t="s">
        <v>109</v>
      </c>
      <c r="C63" s="162" t="s">
        <v>172</v>
      </c>
      <c r="D63" s="163" t="s">
        <v>173</v>
      </c>
      <c r="E63" s="164" t="s">
        <v>174</v>
      </c>
      <c r="F63" s="162" t="s">
        <v>113</v>
      </c>
      <c r="G63" s="165">
        <v>11</v>
      </c>
      <c r="H63" s="166"/>
      <c r="I63" s="166">
        <f>ROUND(G63*H63,2)</f>
        <v>0</v>
      </c>
      <c r="J63" s="167">
        <v>0</v>
      </c>
      <c r="K63" s="165">
        <f>G63*J63</f>
        <v>0</v>
      </c>
      <c r="L63" s="167">
        <v>0.02</v>
      </c>
      <c r="M63" s="165">
        <f>G63*L63</f>
        <v>0.22</v>
      </c>
      <c r="N63" s="168">
        <v>20</v>
      </c>
      <c r="O63" s="169">
        <v>4</v>
      </c>
      <c r="P63" s="170" t="s">
        <v>114</v>
      </c>
    </row>
    <row r="64" spans="1:19" s="172" customFormat="1" ht="11.25" customHeight="1">
      <c r="A64" s="171"/>
      <c r="B64" s="171"/>
      <c r="C64" s="171"/>
      <c r="E64" s="173" t="s">
        <v>175</v>
      </c>
      <c r="G64" s="174">
        <v>11</v>
      </c>
      <c r="P64" s="172">
        <v>2</v>
      </c>
      <c r="Q64" s="172" t="s">
        <v>105</v>
      </c>
      <c r="R64" s="172" t="s">
        <v>116</v>
      </c>
      <c r="S64" s="172" t="s">
        <v>105</v>
      </c>
    </row>
    <row r="65" spans="1:19" s="190" customFormat="1" ht="11.25" customHeight="1">
      <c r="A65" s="171"/>
      <c r="B65" s="171"/>
      <c r="C65" s="171"/>
      <c r="E65" s="191" t="s">
        <v>176</v>
      </c>
      <c r="G65" s="192">
        <v>11</v>
      </c>
      <c r="P65" s="190">
        <v>2</v>
      </c>
      <c r="Q65" s="190" t="s">
        <v>105</v>
      </c>
      <c r="R65" s="190" t="s">
        <v>116</v>
      </c>
      <c r="S65" s="190" t="s">
        <v>108</v>
      </c>
    </row>
    <row r="66" spans="1:16" s="170" customFormat="1" ht="22.5" customHeight="1">
      <c r="A66" s="162">
        <v>18</v>
      </c>
      <c r="B66" s="162" t="s">
        <v>109</v>
      </c>
      <c r="C66" s="162" t="s">
        <v>172</v>
      </c>
      <c r="D66" s="163" t="s">
        <v>177</v>
      </c>
      <c r="E66" s="164" t="s">
        <v>178</v>
      </c>
      <c r="F66" s="162" t="s">
        <v>113</v>
      </c>
      <c r="G66" s="165">
        <v>2.82</v>
      </c>
      <c r="H66" s="166"/>
      <c r="I66" s="166">
        <f>ROUND(G66*H66,2)</f>
        <v>0</v>
      </c>
      <c r="J66" s="167">
        <v>0</v>
      </c>
      <c r="K66" s="165">
        <f>G66*J66</f>
        <v>0</v>
      </c>
      <c r="L66" s="167">
        <v>0.057</v>
      </c>
      <c r="M66" s="165">
        <f>G66*L66</f>
        <v>0.16074</v>
      </c>
      <c r="N66" s="168">
        <v>20</v>
      </c>
      <c r="O66" s="169">
        <v>4</v>
      </c>
      <c r="P66" s="170" t="s">
        <v>114</v>
      </c>
    </row>
    <row r="67" spans="1:19" s="172" customFormat="1" ht="11.25" customHeight="1">
      <c r="A67" s="171"/>
      <c r="B67" s="171"/>
      <c r="C67" s="171"/>
      <c r="E67" s="173" t="s">
        <v>179</v>
      </c>
      <c r="G67" s="174">
        <v>2.82</v>
      </c>
      <c r="P67" s="172">
        <v>2</v>
      </c>
      <c r="Q67" s="172" t="s">
        <v>105</v>
      </c>
      <c r="R67" s="172" t="s">
        <v>116</v>
      </c>
      <c r="S67" s="172" t="s">
        <v>108</v>
      </c>
    </row>
    <row r="68" spans="1:16" s="170" customFormat="1" ht="11.25" customHeight="1">
      <c r="A68" s="162">
        <v>19</v>
      </c>
      <c r="B68" s="162" t="s">
        <v>109</v>
      </c>
      <c r="C68" s="162" t="s">
        <v>172</v>
      </c>
      <c r="D68" s="163" t="s">
        <v>180</v>
      </c>
      <c r="E68" s="164" t="s">
        <v>181</v>
      </c>
      <c r="F68" s="162" t="s">
        <v>156</v>
      </c>
      <c r="G68" s="165">
        <v>1</v>
      </c>
      <c r="H68" s="166"/>
      <c r="I68" s="166">
        <f>ROUND(G68*H68,2)</f>
        <v>0</v>
      </c>
      <c r="J68" s="167">
        <v>0</v>
      </c>
      <c r="K68" s="165">
        <f>G68*J68</f>
        <v>0</v>
      </c>
      <c r="L68" s="167">
        <v>0</v>
      </c>
      <c r="M68" s="165">
        <f>G68*L68</f>
        <v>0</v>
      </c>
      <c r="N68" s="168">
        <v>20</v>
      </c>
      <c r="O68" s="169">
        <v>4</v>
      </c>
      <c r="P68" s="170" t="s">
        <v>114</v>
      </c>
    </row>
    <row r="69" spans="1:19" s="178" customFormat="1" ht="11.25" customHeight="1">
      <c r="A69" s="171"/>
      <c r="B69" s="171"/>
      <c r="C69" s="171"/>
      <c r="E69" s="180" t="s">
        <v>182</v>
      </c>
      <c r="G69" s="179">
        <v>0</v>
      </c>
      <c r="P69" s="178">
        <v>2</v>
      </c>
      <c r="Q69" s="178" t="s">
        <v>105</v>
      </c>
      <c r="R69" s="178" t="s">
        <v>116</v>
      </c>
      <c r="S69" s="178" t="s">
        <v>105</v>
      </c>
    </row>
    <row r="70" spans="1:19" s="172" customFormat="1" ht="11.25" customHeight="1">
      <c r="A70" s="171"/>
      <c r="B70" s="171"/>
      <c r="C70" s="171"/>
      <c r="E70" s="173" t="s">
        <v>183</v>
      </c>
      <c r="G70" s="174">
        <v>1</v>
      </c>
      <c r="P70" s="172">
        <v>2</v>
      </c>
      <c r="Q70" s="172" t="s">
        <v>105</v>
      </c>
      <c r="R70" s="172" t="s">
        <v>116</v>
      </c>
      <c r="S70" s="172" t="s">
        <v>105</v>
      </c>
    </row>
    <row r="71" spans="1:19" s="175" customFormat="1" ht="11.25" customHeight="1">
      <c r="A71" s="171"/>
      <c r="B71" s="171"/>
      <c r="C71" s="171"/>
      <c r="E71" s="176" t="s">
        <v>117</v>
      </c>
      <c r="G71" s="177">
        <v>1</v>
      </c>
      <c r="P71" s="175">
        <v>2</v>
      </c>
      <c r="Q71" s="175" t="s">
        <v>105</v>
      </c>
      <c r="R71" s="175" t="s">
        <v>116</v>
      </c>
      <c r="S71" s="175" t="s">
        <v>108</v>
      </c>
    </row>
    <row r="72" spans="1:16" s="170" customFormat="1" ht="11.25" customHeight="1">
      <c r="A72" s="162">
        <v>20</v>
      </c>
      <c r="B72" s="162" t="s">
        <v>109</v>
      </c>
      <c r="C72" s="162" t="s">
        <v>172</v>
      </c>
      <c r="D72" s="163" t="s">
        <v>184</v>
      </c>
      <c r="E72" s="164" t="s">
        <v>185</v>
      </c>
      <c r="F72" s="162" t="s">
        <v>113</v>
      </c>
      <c r="G72" s="165">
        <v>1.182</v>
      </c>
      <c r="H72" s="166"/>
      <c r="I72" s="166">
        <f>ROUND(G72*H72,2)</f>
        <v>0</v>
      </c>
      <c r="J72" s="167">
        <v>0</v>
      </c>
      <c r="K72" s="165">
        <f>G72*J72</f>
        <v>0</v>
      </c>
      <c r="L72" s="167">
        <v>0.076</v>
      </c>
      <c r="M72" s="165">
        <f>G72*L72</f>
        <v>0.089832</v>
      </c>
      <c r="N72" s="168">
        <v>20</v>
      </c>
      <c r="O72" s="169">
        <v>4</v>
      </c>
      <c r="P72" s="170" t="s">
        <v>114</v>
      </c>
    </row>
    <row r="73" spans="1:19" s="172" customFormat="1" ht="11.25" customHeight="1">
      <c r="A73" s="171"/>
      <c r="B73" s="171"/>
      <c r="C73" s="171"/>
      <c r="E73" s="173" t="s">
        <v>186</v>
      </c>
      <c r="G73" s="174">
        <v>1.182</v>
      </c>
      <c r="P73" s="172">
        <v>2</v>
      </c>
      <c r="Q73" s="172" t="s">
        <v>105</v>
      </c>
      <c r="R73" s="172" t="s">
        <v>116</v>
      </c>
      <c r="S73" s="172" t="s">
        <v>105</v>
      </c>
    </row>
    <row r="74" spans="1:19" s="175" customFormat="1" ht="11.25" customHeight="1">
      <c r="A74" s="171"/>
      <c r="B74" s="171"/>
      <c r="C74" s="171"/>
      <c r="E74" s="176" t="s">
        <v>117</v>
      </c>
      <c r="G74" s="177">
        <v>1.182</v>
      </c>
      <c r="P74" s="175">
        <v>2</v>
      </c>
      <c r="Q74" s="175" t="s">
        <v>105</v>
      </c>
      <c r="R74" s="175" t="s">
        <v>116</v>
      </c>
      <c r="S74" s="175" t="s">
        <v>108</v>
      </c>
    </row>
    <row r="75" spans="1:16" s="170" customFormat="1" ht="11.25" customHeight="1">
      <c r="A75" s="162">
        <v>21</v>
      </c>
      <c r="B75" s="162" t="s">
        <v>109</v>
      </c>
      <c r="C75" s="162" t="s">
        <v>172</v>
      </c>
      <c r="D75" s="163" t="s">
        <v>187</v>
      </c>
      <c r="E75" s="164" t="s">
        <v>188</v>
      </c>
      <c r="F75" s="162" t="s">
        <v>189</v>
      </c>
      <c r="G75" s="165">
        <v>0.84</v>
      </c>
      <c r="H75" s="166"/>
      <c r="I75" s="166">
        <f>ROUND(G75*H75,2)</f>
        <v>0</v>
      </c>
      <c r="J75" s="167">
        <v>0</v>
      </c>
      <c r="K75" s="165">
        <f>G75*J75</f>
        <v>0</v>
      </c>
      <c r="L75" s="167">
        <v>1.875</v>
      </c>
      <c r="M75" s="165">
        <f>G75*L75</f>
        <v>1.575</v>
      </c>
      <c r="N75" s="168">
        <v>20</v>
      </c>
      <c r="O75" s="169">
        <v>4</v>
      </c>
      <c r="P75" s="170" t="s">
        <v>114</v>
      </c>
    </row>
    <row r="76" spans="1:19" s="172" customFormat="1" ht="11.25" customHeight="1">
      <c r="A76" s="171"/>
      <c r="B76" s="171"/>
      <c r="C76" s="171"/>
      <c r="E76" s="173" t="s">
        <v>190</v>
      </c>
      <c r="G76" s="174">
        <v>0.84</v>
      </c>
      <c r="P76" s="172">
        <v>2</v>
      </c>
      <c r="Q76" s="172" t="s">
        <v>105</v>
      </c>
      <c r="R76" s="172" t="s">
        <v>116</v>
      </c>
      <c r="S76" s="172" t="s">
        <v>108</v>
      </c>
    </row>
    <row r="77" spans="1:16" s="170" customFormat="1" ht="22.5" customHeight="1">
      <c r="A77" s="162">
        <v>22</v>
      </c>
      <c r="B77" s="162" t="s">
        <v>109</v>
      </c>
      <c r="C77" s="162" t="s">
        <v>172</v>
      </c>
      <c r="D77" s="163" t="s">
        <v>191</v>
      </c>
      <c r="E77" s="164" t="s">
        <v>192</v>
      </c>
      <c r="F77" s="162" t="s">
        <v>193</v>
      </c>
      <c r="G77" s="165">
        <v>1.5</v>
      </c>
      <c r="H77" s="166"/>
      <c r="I77" s="166">
        <f>ROUND(G77*H77,2)</f>
        <v>0</v>
      </c>
      <c r="J77" s="167">
        <v>0.01865688</v>
      </c>
      <c r="K77" s="165">
        <f>G77*J77</f>
        <v>0.02798532</v>
      </c>
      <c r="L77" s="167">
        <v>0.005</v>
      </c>
      <c r="M77" s="165">
        <f>G77*L77</f>
        <v>0.0075</v>
      </c>
      <c r="N77" s="168">
        <v>20</v>
      </c>
      <c r="O77" s="169">
        <v>4</v>
      </c>
      <c r="P77" s="170" t="s">
        <v>114</v>
      </c>
    </row>
    <row r="78" spans="1:19" s="172" customFormat="1" ht="11.25" customHeight="1">
      <c r="A78" s="171"/>
      <c r="B78" s="171"/>
      <c r="C78" s="171"/>
      <c r="E78" s="173" t="s">
        <v>194</v>
      </c>
      <c r="G78" s="174">
        <v>1.5</v>
      </c>
      <c r="P78" s="172">
        <v>2</v>
      </c>
      <c r="Q78" s="172" t="s">
        <v>105</v>
      </c>
      <c r="R78" s="172" t="s">
        <v>116</v>
      </c>
      <c r="S78" s="172" t="s">
        <v>108</v>
      </c>
    </row>
    <row r="79" spans="1:16" s="170" customFormat="1" ht="11.25" customHeight="1">
      <c r="A79" s="162">
        <v>23</v>
      </c>
      <c r="B79" s="162" t="s">
        <v>109</v>
      </c>
      <c r="C79" s="162" t="s">
        <v>172</v>
      </c>
      <c r="D79" s="163" t="s">
        <v>195</v>
      </c>
      <c r="E79" s="164" t="s">
        <v>196</v>
      </c>
      <c r="F79" s="162" t="s">
        <v>193</v>
      </c>
      <c r="G79" s="165">
        <v>1.7</v>
      </c>
      <c r="H79" s="166"/>
      <c r="I79" s="166">
        <f>ROUND(G79*H79,2)</f>
        <v>0</v>
      </c>
      <c r="J79" s="167">
        <v>0</v>
      </c>
      <c r="K79" s="165">
        <f>G79*J79</f>
        <v>0</v>
      </c>
      <c r="L79" s="167">
        <v>0.016</v>
      </c>
      <c r="M79" s="165">
        <f>G79*L79</f>
        <v>0.0272</v>
      </c>
      <c r="N79" s="168">
        <v>20</v>
      </c>
      <c r="O79" s="169">
        <v>4</v>
      </c>
      <c r="P79" s="170" t="s">
        <v>114</v>
      </c>
    </row>
    <row r="80" spans="1:19" s="178" customFormat="1" ht="11.25" customHeight="1">
      <c r="A80" s="171"/>
      <c r="B80" s="171"/>
      <c r="C80" s="171"/>
      <c r="E80" s="180" t="s">
        <v>197</v>
      </c>
      <c r="G80" s="179">
        <v>0</v>
      </c>
      <c r="P80" s="178">
        <v>2</v>
      </c>
      <c r="Q80" s="178" t="s">
        <v>105</v>
      </c>
      <c r="R80" s="178" t="s">
        <v>116</v>
      </c>
      <c r="S80" s="178" t="s">
        <v>105</v>
      </c>
    </row>
    <row r="81" spans="1:19" s="172" customFormat="1" ht="11.25" customHeight="1">
      <c r="A81" s="171"/>
      <c r="B81" s="171"/>
      <c r="C81" s="171"/>
      <c r="E81" s="173" t="s">
        <v>198</v>
      </c>
      <c r="G81" s="174">
        <v>1.7</v>
      </c>
      <c r="P81" s="172">
        <v>2</v>
      </c>
      <c r="Q81" s="172" t="s">
        <v>105</v>
      </c>
      <c r="R81" s="172" t="s">
        <v>116</v>
      </c>
      <c r="S81" s="172" t="s">
        <v>108</v>
      </c>
    </row>
    <row r="82" spans="1:16" s="170" customFormat="1" ht="22.5" customHeight="1">
      <c r="A82" s="162">
        <v>24</v>
      </c>
      <c r="B82" s="162" t="s">
        <v>109</v>
      </c>
      <c r="C82" s="162" t="s">
        <v>172</v>
      </c>
      <c r="D82" s="163" t="s">
        <v>199</v>
      </c>
      <c r="E82" s="164" t="s">
        <v>200</v>
      </c>
      <c r="F82" s="162" t="s">
        <v>113</v>
      </c>
      <c r="G82" s="165">
        <v>30.4</v>
      </c>
      <c r="H82" s="166"/>
      <c r="I82" s="166">
        <f>ROUND(G82*H82,2)</f>
        <v>0</v>
      </c>
      <c r="J82" s="167">
        <v>0</v>
      </c>
      <c r="K82" s="165">
        <f>G82*J82</f>
        <v>0</v>
      </c>
      <c r="L82" s="167">
        <v>0.05</v>
      </c>
      <c r="M82" s="165">
        <f>G82*L82</f>
        <v>1.52</v>
      </c>
      <c r="N82" s="168">
        <v>20</v>
      </c>
      <c r="O82" s="169">
        <v>4</v>
      </c>
      <c r="P82" s="170" t="s">
        <v>114</v>
      </c>
    </row>
    <row r="83" spans="1:19" s="172" customFormat="1" ht="11.25" customHeight="1">
      <c r="A83" s="171"/>
      <c r="B83" s="171"/>
      <c r="C83" s="171"/>
      <c r="E83" s="173" t="s">
        <v>142</v>
      </c>
      <c r="G83" s="174">
        <v>30.4</v>
      </c>
      <c r="P83" s="172">
        <v>2</v>
      </c>
      <c r="Q83" s="172" t="s">
        <v>105</v>
      </c>
      <c r="R83" s="172" t="s">
        <v>116</v>
      </c>
      <c r="S83" s="172" t="s">
        <v>105</v>
      </c>
    </row>
    <row r="84" spans="1:19" s="175" customFormat="1" ht="11.25" customHeight="1">
      <c r="A84" s="171"/>
      <c r="B84" s="171"/>
      <c r="C84" s="171"/>
      <c r="E84" s="176" t="s">
        <v>117</v>
      </c>
      <c r="G84" s="177">
        <v>30.4</v>
      </c>
      <c r="P84" s="175">
        <v>2</v>
      </c>
      <c r="Q84" s="175" t="s">
        <v>105</v>
      </c>
      <c r="R84" s="175" t="s">
        <v>116</v>
      </c>
      <c r="S84" s="175" t="s">
        <v>108</v>
      </c>
    </row>
    <row r="85" spans="1:16" s="170" customFormat="1" ht="11.25" customHeight="1">
      <c r="A85" s="162">
        <v>25</v>
      </c>
      <c r="B85" s="162" t="s">
        <v>109</v>
      </c>
      <c r="C85" s="162" t="s">
        <v>172</v>
      </c>
      <c r="D85" s="163" t="s">
        <v>122</v>
      </c>
      <c r="E85" s="164" t="s">
        <v>123</v>
      </c>
      <c r="F85" s="162" t="s">
        <v>124</v>
      </c>
      <c r="G85" s="165">
        <v>3.6</v>
      </c>
      <c r="H85" s="166"/>
      <c r="I85" s="166">
        <f>ROUND(G85*H85,2)</f>
        <v>0</v>
      </c>
      <c r="J85" s="167">
        <v>0</v>
      </c>
      <c r="K85" s="165">
        <f>G85*J85</f>
        <v>0</v>
      </c>
      <c r="L85" s="167">
        <v>0</v>
      </c>
      <c r="M85" s="165">
        <f>G85*L85</f>
        <v>0</v>
      </c>
      <c r="N85" s="168">
        <v>20</v>
      </c>
      <c r="O85" s="169">
        <v>4</v>
      </c>
      <c r="P85" s="170" t="s">
        <v>114</v>
      </c>
    </row>
    <row r="86" spans="1:16" s="170" customFormat="1" ht="11.25" customHeight="1">
      <c r="A86" s="162">
        <v>26</v>
      </c>
      <c r="B86" s="162" t="s">
        <v>109</v>
      </c>
      <c r="C86" s="162" t="s">
        <v>172</v>
      </c>
      <c r="D86" s="163" t="s">
        <v>125</v>
      </c>
      <c r="E86" s="164" t="s">
        <v>126</v>
      </c>
      <c r="F86" s="162" t="s">
        <v>124</v>
      </c>
      <c r="G86" s="165">
        <v>32.4</v>
      </c>
      <c r="H86" s="166"/>
      <c r="I86" s="166">
        <f>ROUND(G86*H86,2)</f>
        <v>0</v>
      </c>
      <c r="J86" s="167">
        <v>0</v>
      </c>
      <c r="K86" s="165">
        <f>G86*J86</f>
        <v>0</v>
      </c>
      <c r="L86" s="167">
        <v>0</v>
      </c>
      <c r="M86" s="165">
        <f>G86*L86</f>
        <v>0</v>
      </c>
      <c r="N86" s="168">
        <v>20</v>
      </c>
      <c r="O86" s="169">
        <v>4</v>
      </c>
      <c r="P86" s="170" t="s">
        <v>114</v>
      </c>
    </row>
    <row r="87" spans="1:16" s="170" customFormat="1" ht="11.25" customHeight="1">
      <c r="A87" s="162">
        <v>27</v>
      </c>
      <c r="B87" s="162" t="s">
        <v>109</v>
      </c>
      <c r="C87" s="162" t="s">
        <v>172</v>
      </c>
      <c r="D87" s="163" t="s">
        <v>201</v>
      </c>
      <c r="E87" s="164" t="s">
        <v>202</v>
      </c>
      <c r="F87" s="162" t="s">
        <v>124</v>
      </c>
      <c r="G87" s="165">
        <v>3.6</v>
      </c>
      <c r="H87" s="166"/>
      <c r="I87" s="166">
        <f>ROUND(G87*H87,2)</f>
        <v>0</v>
      </c>
      <c r="J87" s="167">
        <v>0</v>
      </c>
      <c r="K87" s="165">
        <f>G87*J87</f>
        <v>0</v>
      </c>
      <c r="L87" s="167">
        <v>0</v>
      </c>
      <c r="M87" s="165">
        <f>G87*L87</f>
        <v>0</v>
      </c>
      <c r="N87" s="168">
        <v>20</v>
      </c>
      <c r="O87" s="169">
        <v>4</v>
      </c>
      <c r="P87" s="170" t="s">
        <v>114</v>
      </c>
    </row>
    <row r="88" spans="1:16" s="170" customFormat="1" ht="22.5" customHeight="1">
      <c r="A88" s="162">
        <v>28</v>
      </c>
      <c r="B88" s="162" t="s">
        <v>109</v>
      </c>
      <c r="C88" s="162" t="s">
        <v>172</v>
      </c>
      <c r="D88" s="163" t="s">
        <v>203</v>
      </c>
      <c r="E88" s="164" t="s">
        <v>204</v>
      </c>
      <c r="F88" s="162" t="s">
        <v>124</v>
      </c>
      <c r="G88" s="165">
        <v>18</v>
      </c>
      <c r="H88" s="166"/>
      <c r="I88" s="166">
        <f>ROUND(G88*H88,2)</f>
        <v>0</v>
      </c>
      <c r="J88" s="167">
        <v>0</v>
      </c>
      <c r="K88" s="165">
        <f>G88*J88</f>
        <v>0</v>
      </c>
      <c r="L88" s="167">
        <v>0</v>
      </c>
      <c r="M88" s="165">
        <f>G88*L88</f>
        <v>0</v>
      </c>
      <c r="N88" s="168">
        <v>20</v>
      </c>
      <c r="O88" s="169">
        <v>4</v>
      </c>
      <c r="P88" s="170" t="s">
        <v>114</v>
      </c>
    </row>
    <row r="89" spans="1:16" s="170" customFormat="1" ht="11.25" customHeight="1">
      <c r="A89" s="162">
        <v>29</v>
      </c>
      <c r="B89" s="162" t="s">
        <v>109</v>
      </c>
      <c r="C89" s="162" t="s">
        <v>172</v>
      </c>
      <c r="D89" s="163" t="s">
        <v>205</v>
      </c>
      <c r="E89" s="164" t="s">
        <v>206</v>
      </c>
      <c r="F89" s="162" t="s">
        <v>124</v>
      </c>
      <c r="G89" s="165">
        <v>3.6</v>
      </c>
      <c r="H89" s="166"/>
      <c r="I89" s="166">
        <f>ROUND(G89*H89,2)</f>
        <v>0</v>
      </c>
      <c r="J89" s="167">
        <v>0</v>
      </c>
      <c r="K89" s="165">
        <f>G89*J89</f>
        <v>0</v>
      </c>
      <c r="L89" s="167">
        <v>0</v>
      </c>
      <c r="M89" s="165">
        <f>G89*L89</f>
        <v>0</v>
      </c>
      <c r="N89" s="168">
        <v>20</v>
      </c>
      <c r="O89" s="169">
        <v>4</v>
      </c>
      <c r="P89" s="170" t="s">
        <v>114</v>
      </c>
    </row>
    <row r="90" spans="2:16" s="141" customFormat="1" ht="11.25" customHeight="1">
      <c r="B90" s="140" t="s">
        <v>60</v>
      </c>
      <c r="D90" s="141" t="s">
        <v>207</v>
      </c>
      <c r="E90" s="141" t="s">
        <v>208</v>
      </c>
      <c r="I90" s="142">
        <f>I91</f>
        <v>0</v>
      </c>
      <c r="K90" s="143">
        <f>K91</f>
        <v>0</v>
      </c>
      <c r="M90" s="143">
        <f>M91</f>
        <v>0</v>
      </c>
      <c r="P90" s="141" t="s">
        <v>108</v>
      </c>
    </row>
    <row r="91" spans="1:16" s="170" customFormat="1" ht="11.25" customHeight="1">
      <c r="A91" s="162">
        <v>30</v>
      </c>
      <c r="B91" s="162" t="s">
        <v>109</v>
      </c>
      <c r="C91" s="162" t="s">
        <v>118</v>
      </c>
      <c r="D91" s="163" t="s">
        <v>209</v>
      </c>
      <c r="E91" s="164" t="s">
        <v>210</v>
      </c>
      <c r="F91" s="162" t="s">
        <v>124</v>
      </c>
      <c r="G91" s="165">
        <v>6.369</v>
      </c>
      <c r="H91" s="166"/>
      <c r="I91" s="166">
        <f>ROUND(G91*H91,2)</f>
        <v>0</v>
      </c>
      <c r="J91" s="167">
        <v>0</v>
      </c>
      <c r="K91" s="165">
        <f>G91*J91</f>
        <v>0</v>
      </c>
      <c r="L91" s="167">
        <v>0</v>
      </c>
      <c r="M91" s="165">
        <f>G91*L91</f>
        <v>0</v>
      </c>
      <c r="N91" s="168">
        <v>20</v>
      </c>
      <c r="O91" s="169">
        <v>4</v>
      </c>
      <c r="P91" s="170" t="s">
        <v>114</v>
      </c>
    </row>
    <row r="92" spans="2:16" s="137" customFormat="1" ht="11.25" customHeight="1">
      <c r="B92" s="136" t="s">
        <v>60</v>
      </c>
      <c r="D92" s="137" t="s">
        <v>47</v>
      </c>
      <c r="E92" s="137" t="s">
        <v>211</v>
      </c>
      <c r="I92" s="138">
        <f>I93+I108+I118+I125+I142+I150+I162+I172</f>
        <v>0</v>
      </c>
      <c r="K92" s="139">
        <f>K93+K108+K118+K125+K142+K150+K162+K172</f>
        <v>0.857113158</v>
      </c>
      <c r="M92" s="139">
        <f>M93+M108+M118+M125+M142+M150+M162+M172</f>
        <v>0</v>
      </c>
      <c r="P92" s="137" t="s">
        <v>105</v>
      </c>
    </row>
    <row r="93" spans="2:16" s="141" customFormat="1" ht="11.25" customHeight="1">
      <c r="B93" s="140" t="s">
        <v>60</v>
      </c>
      <c r="D93" s="141" t="s">
        <v>212</v>
      </c>
      <c r="E93" s="141" t="s">
        <v>213</v>
      </c>
      <c r="I93" s="142">
        <f>SUM(I94:I107)</f>
        <v>0</v>
      </c>
      <c r="K93" s="143">
        <f>SUM(K94:K107)</f>
        <v>0.06795960000000001</v>
      </c>
      <c r="M93" s="143">
        <f>SUM(M94:M107)</f>
        <v>0</v>
      </c>
      <c r="P93" s="141" t="s">
        <v>108</v>
      </c>
    </row>
    <row r="94" spans="1:16" s="170" customFormat="1" ht="22.5" customHeight="1">
      <c r="A94" s="162">
        <v>31</v>
      </c>
      <c r="B94" s="162" t="s">
        <v>109</v>
      </c>
      <c r="C94" s="162" t="s">
        <v>212</v>
      </c>
      <c r="D94" s="163" t="s">
        <v>214</v>
      </c>
      <c r="E94" s="164" t="s">
        <v>215</v>
      </c>
      <c r="F94" s="162" t="s">
        <v>113</v>
      </c>
      <c r="G94" s="165">
        <v>0.81</v>
      </c>
      <c r="H94" s="166"/>
      <c r="I94" s="166">
        <f>ROUND(G94*H94,2)</f>
        <v>0</v>
      </c>
      <c r="J94" s="167">
        <v>0.00452</v>
      </c>
      <c r="K94" s="165">
        <f>G94*J94</f>
        <v>0.0036612</v>
      </c>
      <c r="L94" s="167">
        <v>0</v>
      </c>
      <c r="M94" s="165">
        <f>G94*L94</f>
        <v>0</v>
      </c>
      <c r="N94" s="168">
        <v>20</v>
      </c>
      <c r="O94" s="169">
        <v>16</v>
      </c>
      <c r="P94" s="170" t="s">
        <v>114</v>
      </c>
    </row>
    <row r="95" spans="1:19" s="178" customFormat="1" ht="11.25" customHeight="1">
      <c r="A95" s="171"/>
      <c r="B95" s="171"/>
      <c r="C95" s="171"/>
      <c r="E95" s="180" t="s">
        <v>216</v>
      </c>
      <c r="G95" s="179">
        <v>0</v>
      </c>
      <c r="P95" s="178">
        <v>2</v>
      </c>
      <c r="Q95" s="178" t="s">
        <v>105</v>
      </c>
      <c r="R95" s="178" t="s">
        <v>116</v>
      </c>
      <c r="S95" s="178" t="s">
        <v>105</v>
      </c>
    </row>
    <row r="96" spans="1:19" s="172" customFormat="1" ht="11.25" customHeight="1">
      <c r="A96" s="171"/>
      <c r="B96" s="171"/>
      <c r="C96" s="171"/>
      <c r="E96" s="173" t="s">
        <v>217</v>
      </c>
      <c r="G96" s="174">
        <v>0.81</v>
      </c>
      <c r="P96" s="172">
        <v>2</v>
      </c>
      <c r="Q96" s="172" t="s">
        <v>105</v>
      </c>
      <c r="R96" s="172" t="s">
        <v>116</v>
      </c>
      <c r="S96" s="172" t="s">
        <v>105</v>
      </c>
    </row>
    <row r="97" spans="1:19" s="175" customFormat="1" ht="11.25" customHeight="1">
      <c r="A97" s="171"/>
      <c r="B97" s="171"/>
      <c r="C97" s="171"/>
      <c r="E97" s="176" t="s">
        <v>117</v>
      </c>
      <c r="G97" s="177">
        <v>0.81</v>
      </c>
      <c r="P97" s="175">
        <v>2</v>
      </c>
      <c r="Q97" s="175" t="s">
        <v>105</v>
      </c>
      <c r="R97" s="175" t="s">
        <v>116</v>
      </c>
      <c r="S97" s="175" t="s">
        <v>108</v>
      </c>
    </row>
    <row r="98" spans="1:16" s="170" customFormat="1" ht="22.5" customHeight="1">
      <c r="A98" s="162">
        <v>32</v>
      </c>
      <c r="B98" s="162" t="s">
        <v>109</v>
      </c>
      <c r="C98" s="162" t="s">
        <v>212</v>
      </c>
      <c r="D98" s="163" t="s">
        <v>218</v>
      </c>
      <c r="E98" s="164" t="s">
        <v>219</v>
      </c>
      <c r="F98" s="162" t="s">
        <v>113</v>
      </c>
      <c r="G98" s="165">
        <v>13.92</v>
      </c>
      <c r="H98" s="166"/>
      <c r="I98" s="166">
        <f>ROUND(G98*H98,2)</f>
        <v>0</v>
      </c>
      <c r="J98" s="167">
        <v>0.00452</v>
      </c>
      <c r="K98" s="165">
        <f>G98*J98</f>
        <v>0.0629184</v>
      </c>
      <c r="L98" s="167">
        <v>0</v>
      </c>
      <c r="M98" s="165">
        <f>G98*L98</f>
        <v>0</v>
      </c>
      <c r="N98" s="168">
        <v>20</v>
      </c>
      <c r="O98" s="169">
        <v>16</v>
      </c>
      <c r="P98" s="170" t="s">
        <v>114</v>
      </c>
    </row>
    <row r="99" spans="1:19" s="178" customFormat="1" ht="11.25" customHeight="1">
      <c r="A99" s="171"/>
      <c r="B99" s="171"/>
      <c r="C99" s="171"/>
      <c r="E99" s="180" t="s">
        <v>216</v>
      </c>
      <c r="G99" s="179">
        <v>0</v>
      </c>
      <c r="P99" s="178">
        <v>2</v>
      </c>
      <c r="Q99" s="178" t="s">
        <v>105</v>
      </c>
      <c r="R99" s="178" t="s">
        <v>116</v>
      </c>
      <c r="S99" s="178" t="s">
        <v>105</v>
      </c>
    </row>
    <row r="100" spans="1:19" s="172" customFormat="1" ht="11.25" customHeight="1">
      <c r="A100" s="171"/>
      <c r="B100" s="171"/>
      <c r="C100" s="171"/>
      <c r="E100" s="173" t="s">
        <v>220</v>
      </c>
      <c r="G100" s="174">
        <v>7.92</v>
      </c>
      <c r="P100" s="172">
        <v>2</v>
      </c>
      <c r="Q100" s="172" t="s">
        <v>105</v>
      </c>
      <c r="R100" s="172" t="s">
        <v>116</v>
      </c>
      <c r="S100" s="172" t="s">
        <v>105</v>
      </c>
    </row>
    <row r="101" spans="1:19" s="172" customFormat="1" ht="11.25" customHeight="1">
      <c r="A101" s="171"/>
      <c r="B101" s="171"/>
      <c r="C101" s="171"/>
      <c r="E101" s="173" t="s">
        <v>221</v>
      </c>
      <c r="G101" s="174">
        <v>6</v>
      </c>
      <c r="P101" s="172">
        <v>2</v>
      </c>
      <c r="Q101" s="172" t="s">
        <v>105</v>
      </c>
      <c r="R101" s="172" t="s">
        <v>116</v>
      </c>
      <c r="S101" s="172" t="s">
        <v>105</v>
      </c>
    </row>
    <row r="102" spans="1:19" s="175" customFormat="1" ht="11.25" customHeight="1">
      <c r="A102" s="171"/>
      <c r="B102" s="171"/>
      <c r="C102" s="171"/>
      <c r="E102" s="176" t="s">
        <v>117</v>
      </c>
      <c r="G102" s="177">
        <v>13.92</v>
      </c>
      <c r="P102" s="175">
        <v>2</v>
      </c>
      <c r="Q102" s="175" t="s">
        <v>105</v>
      </c>
      <c r="R102" s="175" t="s">
        <v>116</v>
      </c>
      <c r="S102" s="175" t="s">
        <v>108</v>
      </c>
    </row>
    <row r="103" spans="1:16" s="170" customFormat="1" ht="22.5" customHeight="1">
      <c r="A103" s="162">
        <v>33</v>
      </c>
      <c r="B103" s="162" t="s">
        <v>109</v>
      </c>
      <c r="C103" s="162" t="s">
        <v>212</v>
      </c>
      <c r="D103" s="163" t="s">
        <v>222</v>
      </c>
      <c r="E103" s="164" t="s">
        <v>223</v>
      </c>
      <c r="F103" s="162" t="s">
        <v>193</v>
      </c>
      <c r="G103" s="165">
        <v>7.56</v>
      </c>
      <c r="H103" s="166"/>
      <c r="I103" s="166">
        <f>ROUND(G103*H103,2)</f>
        <v>0</v>
      </c>
      <c r="J103" s="167">
        <v>0</v>
      </c>
      <c r="K103" s="165">
        <f>G103*J103</f>
        <v>0</v>
      </c>
      <c r="L103" s="167">
        <v>0</v>
      </c>
      <c r="M103" s="165">
        <f>G103*L103</f>
        <v>0</v>
      </c>
      <c r="N103" s="168">
        <v>20</v>
      </c>
      <c r="O103" s="169">
        <v>16</v>
      </c>
      <c r="P103" s="170" t="s">
        <v>114</v>
      </c>
    </row>
    <row r="104" spans="1:19" s="172" customFormat="1" ht="11.25" customHeight="1">
      <c r="A104" s="171"/>
      <c r="B104" s="171"/>
      <c r="C104" s="171"/>
      <c r="E104" s="173" t="s">
        <v>224</v>
      </c>
      <c r="G104" s="174">
        <v>7.56</v>
      </c>
      <c r="P104" s="172">
        <v>2</v>
      </c>
      <c r="Q104" s="172" t="s">
        <v>105</v>
      </c>
      <c r="R104" s="172" t="s">
        <v>116</v>
      </c>
      <c r="S104" s="172" t="s">
        <v>105</v>
      </c>
    </row>
    <row r="105" spans="1:19" s="175" customFormat="1" ht="11.25" customHeight="1">
      <c r="A105" s="171"/>
      <c r="B105" s="171"/>
      <c r="C105" s="171"/>
      <c r="E105" s="176" t="s">
        <v>117</v>
      </c>
      <c r="G105" s="177">
        <v>7.56</v>
      </c>
      <c r="P105" s="175">
        <v>2</v>
      </c>
      <c r="Q105" s="175" t="s">
        <v>105</v>
      </c>
      <c r="R105" s="175" t="s">
        <v>116</v>
      </c>
      <c r="S105" s="175" t="s">
        <v>108</v>
      </c>
    </row>
    <row r="106" spans="1:16" s="189" customFormat="1" ht="11.25" customHeight="1">
      <c r="A106" s="181">
        <v>34</v>
      </c>
      <c r="B106" s="181" t="s">
        <v>158</v>
      </c>
      <c r="C106" s="181" t="s">
        <v>159</v>
      </c>
      <c r="D106" s="182" t="s">
        <v>225</v>
      </c>
      <c r="E106" s="183" t="s">
        <v>226</v>
      </c>
      <c r="F106" s="181" t="s">
        <v>156</v>
      </c>
      <c r="G106" s="184">
        <v>3</v>
      </c>
      <c r="H106" s="185"/>
      <c r="I106" s="185">
        <f>ROUND(G106*H106,2)</f>
        <v>0</v>
      </c>
      <c r="J106" s="186">
        <v>0.00046</v>
      </c>
      <c r="K106" s="184">
        <f>G106*J106</f>
        <v>0.0013800000000000002</v>
      </c>
      <c r="L106" s="186">
        <v>0</v>
      </c>
      <c r="M106" s="184">
        <f>G106*L106</f>
        <v>0</v>
      </c>
      <c r="N106" s="187">
        <v>20</v>
      </c>
      <c r="O106" s="188">
        <v>32</v>
      </c>
      <c r="P106" s="189" t="s">
        <v>114</v>
      </c>
    </row>
    <row r="107" spans="1:16" s="170" customFormat="1" ht="11.25" customHeight="1">
      <c r="A107" s="162">
        <v>35</v>
      </c>
      <c r="B107" s="162" t="s">
        <v>109</v>
      </c>
      <c r="C107" s="162" t="s">
        <v>212</v>
      </c>
      <c r="D107" s="163" t="s">
        <v>227</v>
      </c>
      <c r="E107" s="164" t="s">
        <v>228</v>
      </c>
      <c r="F107" s="162" t="s">
        <v>43</v>
      </c>
      <c r="G107" s="165">
        <v>3.583</v>
      </c>
      <c r="H107" s="166"/>
      <c r="I107" s="166">
        <f>ROUND(G107*H107,2)</f>
        <v>0</v>
      </c>
      <c r="J107" s="167">
        <v>0</v>
      </c>
      <c r="K107" s="165">
        <f>G107*J107</f>
        <v>0</v>
      </c>
      <c r="L107" s="167">
        <v>0</v>
      </c>
      <c r="M107" s="165">
        <f>G107*L107</f>
        <v>0</v>
      </c>
      <c r="N107" s="168">
        <v>20</v>
      </c>
      <c r="O107" s="169">
        <v>16</v>
      </c>
      <c r="P107" s="170" t="s">
        <v>114</v>
      </c>
    </row>
    <row r="108" spans="2:16" s="141" customFormat="1" ht="11.25" customHeight="1">
      <c r="B108" s="140" t="s">
        <v>60</v>
      </c>
      <c r="D108" s="141" t="s">
        <v>229</v>
      </c>
      <c r="E108" s="141" t="s">
        <v>230</v>
      </c>
      <c r="I108" s="142">
        <f>SUM(I109:I117)</f>
        <v>0</v>
      </c>
      <c r="K108" s="143">
        <f>SUM(K109:K117)</f>
        <v>0.00289</v>
      </c>
      <c r="M108" s="143">
        <f>SUM(M109:M117)</f>
        <v>0</v>
      </c>
      <c r="P108" s="141" t="s">
        <v>108</v>
      </c>
    </row>
    <row r="109" spans="1:16" s="170" customFormat="1" ht="11.25" customHeight="1">
      <c r="A109" s="162">
        <v>36</v>
      </c>
      <c r="B109" s="162" t="s">
        <v>109</v>
      </c>
      <c r="C109" s="162" t="s">
        <v>229</v>
      </c>
      <c r="D109" s="163" t="s">
        <v>231</v>
      </c>
      <c r="E109" s="164" t="s">
        <v>232</v>
      </c>
      <c r="F109" s="162" t="s">
        <v>193</v>
      </c>
      <c r="G109" s="165">
        <v>2</v>
      </c>
      <c r="H109" s="166"/>
      <c r="I109" s="166">
        <f>ROUND(G109*H109,2)</f>
        <v>0</v>
      </c>
      <c r="J109" s="167">
        <v>0.00078</v>
      </c>
      <c r="K109" s="165">
        <f>G109*J109</f>
        <v>0.00156</v>
      </c>
      <c r="L109" s="167">
        <v>0</v>
      </c>
      <c r="M109" s="165">
        <f>G109*L109</f>
        <v>0</v>
      </c>
      <c r="N109" s="168">
        <v>20</v>
      </c>
      <c r="O109" s="169">
        <v>16</v>
      </c>
      <c r="P109" s="170" t="s">
        <v>114</v>
      </c>
    </row>
    <row r="110" spans="1:19" s="172" customFormat="1" ht="11.25" customHeight="1">
      <c r="A110" s="171"/>
      <c r="B110" s="171"/>
      <c r="C110" s="171"/>
      <c r="E110" s="173" t="s">
        <v>233</v>
      </c>
      <c r="G110" s="174">
        <v>1</v>
      </c>
      <c r="P110" s="172">
        <v>2</v>
      </c>
      <c r="Q110" s="172" t="s">
        <v>105</v>
      </c>
      <c r="R110" s="172" t="s">
        <v>116</v>
      </c>
      <c r="S110" s="172" t="s">
        <v>105</v>
      </c>
    </row>
    <row r="111" spans="1:19" s="172" customFormat="1" ht="11.25" customHeight="1">
      <c r="A111" s="171"/>
      <c r="B111" s="171"/>
      <c r="C111" s="171"/>
      <c r="E111" s="173" t="s">
        <v>234</v>
      </c>
      <c r="G111" s="174">
        <v>1</v>
      </c>
      <c r="P111" s="172">
        <v>2</v>
      </c>
      <c r="Q111" s="172" t="s">
        <v>105</v>
      </c>
      <c r="R111" s="172" t="s">
        <v>116</v>
      </c>
      <c r="S111" s="172" t="s">
        <v>105</v>
      </c>
    </row>
    <row r="112" spans="1:19" s="175" customFormat="1" ht="11.25" customHeight="1">
      <c r="A112" s="171"/>
      <c r="B112" s="171"/>
      <c r="C112" s="171"/>
      <c r="E112" s="176" t="s">
        <v>117</v>
      </c>
      <c r="G112" s="177">
        <v>2</v>
      </c>
      <c r="P112" s="175">
        <v>2</v>
      </c>
      <c r="Q112" s="175" t="s">
        <v>105</v>
      </c>
      <c r="R112" s="175" t="s">
        <v>116</v>
      </c>
      <c r="S112" s="175" t="s">
        <v>108</v>
      </c>
    </row>
    <row r="113" spans="1:16" s="170" customFormat="1" ht="22.5" customHeight="1">
      <c r="A113" s="162">
        <v>37</v>
      </c>
      <c r="B113" s="162" t="s">
        <v>109</v>
      </c>
      <c r="C113" s="162" t="s">
        <v>229</v>
      </c>
      <c r="D113" s="163" t="s">
        <v>235</v>
      </c>
      <c r="E113" s="164" t="s">
        <v>236</v>
      </c>
      <c r="F113" s="162" t="s">
        <v>156</v>
      </c>
      <c r="G113" s="165">
        <v>1</v>
      </c>
      <c r="H113" s="166"/>
      <c r="I113" s="166">
        <f>ROUND(G113*H113,2)</f>
        <v>0</v>
      </c>
      <c r="J113" s="167">
        <v>0.00036</v>
      </c>
      <c r="K113" s="165">
        <f>G113*J113</f>
        <v>0.00036</v>
      </c>
      <c r="L113" s="167">
        <v>0</v>
      </c>
      <c r="M113" s="165">
        <f>G113*L113</f>
        <v>0</v>
      </c>
      <c r="N113" s="168">
        <v>20</v>
      </c>
      <c r="O113" s="169">
        <v>16</v>
      </c>
      <c r="P113" s="170" t="s">
        <v>114</v>
      </c>
    </row>
    <row r="114" spans="1:16" s="189" customFormat="1" ht="11.25" customHeight="1">
      <c r="A114" s="181">
        <v>38</v>
      </c>
      <c r="B114" s="181" t="s">
        <v>158</v>
      </c>
      <c r="C114" s="181" t="s">
        <v>159</v>
      </c>
      <c r="D114" s="182" t="s">
        <v>237</v>
      </c>
      <c r="E114" s="183" t="s">
        <v>238</v>
      </c>
      <c r="F114" s="181" t="s">
        <v>156</v>
      </c>
      <c r="G114" s="184">
        <v>1</v>
      </c>
      <c r="H114" s="185"/>
      <c r="I114" s="185">
        <f>ROUND(G114*H114,2)</f>
        <v>0</v>
      </c>
      <c r="J114" s="186">
        <v>0.00091</v>
      </c>
      <c r="K114" s="184">
        <f>G114*J114</f>
        <v>0.00091</v>
      </c>
      <c r="L114" s="186">
        <v>0</v>
      </c>
      <c r="M114" s="184">
        <f>G114*L114</f>
        <v>0</v>
      </c>
      <c r="N114" s="187">
        <v>20</v>
      </c>
      <c r="O114" s="188">
        <v>32</v>
      </c>
      <c r="P114" s="189" t="s">
        <v>114</v>
      </c>
    </row>
    <row r="115" spans="1:16" s="189" customFormat="1" ht="11.25" customHeight="1">
      <c r="A115" s="181">
        <v>39</v>
      </c>
      <c r="B115" s="181" t="s">
        <v>158</v>
      </c>
      <c r="C115" s="181" t="s">
        <v>159</v>
      </c>
      <c r="D115" s="182" t="s">
        <v>239</v>
      </c>
      <c r="E115" s="183" t="s">
        <v>240</v>
      </c>
      <c r="F115" s="181" t="s">
        <v>156</v>
      </c>
      <c r="G115" s="184">
        <v>1</v>
      </c>
      <c r="H115" s="185"/>
      <c r="I115" s="185">
        <f>ROUND(G115*H115,2)</f>
        <v>0</v>
      </c>
      <c r="J115" s="186">
        <v>2E-05</v>
      </c>
      <c r="K115" s="184">
        <f>G115*J115</f>
        <v>2E-05</v>
      </c>
      <c r="L115" s="186">
        <v>0</v>
      </c>
      <c r="M115" s="184">
        <f>G115*L115</f>
        <v>0</v>
      </c>
      <c r="N115" s="187">
        <v>20</v>
      </c>
      <c r="O115" s="188">
        <v>32</v>
      </c>
      <c r="P115" s="189" t="s">
        <v>114</v>
      </c>
    </row>
    <row r="116" spans="1:16" s="189" customFormat="1" ht="11.25" customHeight="1">
      <c r="A116" s="181">
        <v>40</v>
      </c>
      <c r="B116" s="181" t="s">
        <v>158</v>
      </c>
      <c r="C116" s="181" t="s">
        <v>159</v>
      </c>
      <c r="D116" s="182" t="s">
        <v>241</v>
      </c>
      <c r="E116" s="183" t="s">
        <v>242</v>
      </c>
      <c r="F116" s="181" t="s">
        <v>156</v>
      </c>
      <c r="G116" s="184">
        <v>1</v>
      </c>
      <c r="H116" s="185"/>
      <c r="I116" s="185">
        <f>ROUND(G116*H116,2)</f>
        <v>0</v>
      </c>
      <c r="J116" s="186">
        <v>4E-05</v>
      </c>
      <c r="K116" s="184">
        <f>G116*J116</f>
        <v>4E-05</v>
      </c>
      <c r="L116" s="186">
        <v>0</v>
      </c>
      <c r="M116" s="184">
        <f>G116*L116</f>
        <v>0</v>
      </c>
      <c r="N116" s="187">
        <v>20</v>
      </c>
      <c r="O116" s="188">
        <v>32</v>
      </c>
      <c r="P116" s="189" t="s">
        <v>114</v>
      </c>
    </row>
    <row r="117" spans="1:16" s="170" customFormat="1" ht="11.25" customHeight="1">
      <c r="A117" s="162">
        <v>41</v>
      </c>
      <c r="B117" s="162" t="s">
        <v>109</v>
      </c>
      <c r="C117" s="162" t="s">
        <v>229</v>
      </c>
      <c r="D117" s="163" t="s">
        <v>243</v>
      </c>
      <c r="E117" s="164" t="s">
        <v>244</v>
      </c>
      <c r="F117" s="162" t="s">
        <v>43</v>
      </c>
      <c r="G117" s="165">
        <v>0.84</v>
      </c>
      <c r="H117" s="166"/>
      <c r="I117" s="166">
        <f>ROUND(G117*H117,2)</f>
        <v>0</v>
      </c>
      <c r="J117" s="167">
        <v>0</v>
      </c>
      <c r="K117" s="165">
        <f>G117*J117</f>
        <v>0</v>
      </c>
      <c r="L117" s="167">
        <v>0</v>
      </c>
      <c r="M117" s="165">
        <f>G117*L117</f>
        <v>0</v>
      </c>
      <c r="N117" s="168">
        <v>20</v>
      </c>
      <c r="O117" s="169">
        <v>16</v>
      </c>
      <c r="P117" s="170" t="s">
        <v>114</v>
      </c>
    </row>
    <row r="118" spans="2:16" s="141" customFormat="1" ht="11.25" customHeight="1">
      <c r="B118" s="140" t="s">
        <v>60</v>
      </c>
      <c r="D118" s="141" t="s">
        <v>245</v>
      </c>
      <c r="E118" s="141" t="s">
        <v>246</v>
      </c>
      <c r="I118" s="142">
        <f>SUM(I119:I124)</f>
        <v>0</v>
      </c>
      <c r="K118" s="143">
        <f>SUM(K119:K124)</f>
        <v>0.003819432</v>
      </c>
      <c r="M118" s="143">
        <f>SUM(M119:M124)</f>
        <v>0</v>
      </c>
      <c r="P118" s="141" t="s">
        <v>108</v>
      </c>
    </row>
    <row r="119" spans="1:16" s="170" customFormat="1" ht="22.5" customHeight="1">
      <c r="A119" s="162">
        <v>42</v>
      </c>
      <c r="B119" s="162" t="s">
        <v>109</v>
      </c>
      <c r="C119" s="162" t="s">
        <v>229</v>
      </c>
      <c r="D119" s="163" t="s">
        <v>247</v>
      </c>
      <c r="E119" s="164" t="s">
        <v>248</v>
      </c>
      <c r="F119" s="162" t="s">
        <v>193</v>
      </c>
      <c r="G119" s="165">
        <v>6</v>
      </c>
      <c r="H119" s="166"/>
      <c r="I119" s="166">
        <f>ROUND(G119*H119,2)</f>
        <v>0</v>
      </c>
      <c r="J119" s="167">
        <v>0.000536572</v>
      </c>
      <c r="K119" s="165">
        <f>G119*J119</f>
        <v>0.0032194320000000004</v>
      </c>
      <c r="L119" s="167">
        <v>0</v>
      </c>
      <c r="M119" s="165">
        <f>G119*L119</f>
        <v>0</v>
      </c>
      <c r="N119" s="168">
        <v>20</v>
      </c>
      <c r="O119" s="169">
        <v>16</v>
      </c>
      <c r="P119" s="170" t="s">
        <v>114</v>
      </c>
    </row>
    <row r="120" spans="1:19" s="172" customFormat="1" ht="11.25" customHeight="1">
      <c r="A120" s="171"/>
      <c r="B120" s="171"/>
      <c r="C120" s="171"/>
      <c r="E120" s="173" t="s">
        <v>249</v>
      </c>
      <c r="G120" s="174">
        <v>4</v>
      </c>
      <c r="P120" s="172">
        <v>2</v>
      </c>
      <c r="Q120" s="172" t="s">
        <v>105</v>
      </c>
      <c r="R120" s="172" t="s">
        <v>116</v>
      </c>
      <c r="S120" s="172" t="s">
        <v>105</v>
      </c>
    </row>
    <row r="121" spans="1:19" s="172" customFormat="1" ht="11.25" customHeight="1">
      <c r="A121" s="171"/>
      <c r="B121" s="171"/>
      <c r="C121" s="171"/>
      <c r="E121" s="173" t="s">
        <v>250</v>
      </c>
      <c r="G121" s="174">
        <v>2</v>
      </c>
      <c r="P121" s="172">
        <v>2</v>
      </c>
      <c r="Q121" s="172" t="s">
        <v>105</v>
      </c>
      <c r="R121" s="172" t="s">
        <v>116</v>
      </c>
      <c r="S121" s="172" t="s">
        <v>105</v>
      </c>
    </row>
    <row r="122" spans="1:19" s="175" customFormat="1" ht="11.25" customHeight="1">
      <c r="A122" s="171"/>
      <c r="B122" s="171"/>
      <c r="C122" s="171"/>
      <c r="E122" s="176" t="s">
        <v>117</v>
      </c>
      <c r="G122" s="177">
        <v>6</v>
      </c>
      <c r="P122" s="175">
        <v>2</v>
      </c>
      <c r="Q122" s="175" t="s">
        <v>105</v>
      </c>
      <c r="R122" s="175" t="s">
        <v>116</v>
      </c>
      <c r="S122" s="175" t="s">
        <v>108</v>
      </c>
    </row>
    <row r="123" spans="1:16" s="189" customFormat="1" ht="11.25" customHeight="1">
      <c r="A123" s="181">
        <v>43</v>
      </c>
      <c r="B123" s="181" t="s">
        <v>158</v>
      </c>
      <c r="C123" s="181" t="s">
        <v>159</v>
      </c>
      <c r="D123" s="182" t="s">
        <v>251</v>
      </c>
      <c r="E123" s="183" t="s">
        <v>252</v>
      </c>
      <c r="F123" s="181" t="s">
        <v>156</v>
      </c>
      <c r="G123" s="184">
        <v>2</v>
      </c>
      <c r="H123" s="185"/>
      <c r="I123" s="185">
        <f>ROUND(G123*H123,2)</f>
        <v>0</v>
      </c>
      <c r="J123" s="186">
        <v>0.0003</v>
      </c>
      <c r="K123" s="184">
        <f>G123*J123</f>
        <v>0.0006</v>
      </c>
      <c r="L123" s="186">
        <v>0</v>
      </c>
      <c r="M123" s="184">
        <f>G123*L123</f>
        <v>0</v>
      </c>
      <c r="N123" s="187">
        <v>20</v>
      </c>
      <c r="O123" s="188">
        <v>32</v>
      </c>
      <c r="P123" s="189" t="s">
        <v>114</v>
      </c>
    </row>
    <row r="124" spans="1:16" s="170" customFormat="1" ht="11.25" customHeight="1">
      <c r="A124" s="162">
        <v>44</v>
      </c>
      <c r="B124" s="162" t="s">
        <v>109</v>
      </c>
      <c r="C124" s="162" t="s">
        <v>229</v>
      </c>
      <c r="D124" s="163" t="s">
        <v>253</v>
      </c>
      <c r="E124" s="164" t="s">
        <v>254</v>
      </c>
      <c r="F124" s="162" t="s">
        <v>43</v>
      </c>
      <c r="G124" s="165">
        <v>1.364</v>
      </c>
      <c r="H124" s="166"/>
      <c r="I124" s="166">
        <f>ROUND(G124*H124,2)</f>
        <v>0</v>
      </c>
      <c r="J124" s="167">
        <v>0</v>
      </c>
      <c r="K124" s="165">
        <f>G124*J124</f>
        <v>0</v>
      </c>
      <c r="L124" s="167">
        <v>0</v>
      </c>
      <c r="M124" s="165">
        <f>G124*L124</f>
        <v>0</v>
      </c>
      <c r="N124" s="168">
        <v>20</v>
      </c>
      <c r="O124" s="169">
        <v>16</v>
      </c>
      <c r="P124" s="170" t="s">
        <v>114</v>
      </c>
    </row>
    <row r="125" spans="2:16" s="141" customFormat="1" ht="11.25" customHeight="1">
      <c r="B125" s="140" t="s">
        <v>60</v>
      </c>
      <c r="D125" s="141" t="s">
        <v>255</v>
      </c>
      <c r="E125" s="141" t="s">
        <v>256</v>
      </c>
      <c r="I125" s="142">
        <f>SUM(I126:I141)</f>
        <v>0</v>
      </c>
      <c r="K125" s="143">
        <f>SUM(K126:K141)</f>
        <v>0.08081322600000003</v>
      </c>
      <c r="M125" s="143">
        <f>SUM(M126:M141)</f>
        <v>0</v>
      </c>
      <c r="P125" s="141" t="s">
        <v>108</v>
      </c>
    </row>
    <row r="126" spans="1:16" s="170" customFormat="1" ht="22.5" customHeight="1">
      <c r="A126" s="162">
        <v>45</v>
      </c>
      <c r="B126" s="162" t="s">
        <v>109</v>
      </c>
      <c r="C126" s="162" t="s">
        <v>229</v>
      </c>
      <c r="D126" s="163" t="s">
        <v>257</v>
      </c>
      <c r="E126" s="164" t="s">
        <v>258</v>
      </c>
      <c r="F126" s="162" t="s">
        <v>259</v>
      </c>
      <c r="G126" s="165">
        <v>1</v>
      </c>
      <c r="H126" s="166"/>
      <c r="I126" s="166">
        <f aca="true" t="shared" si="0" ref="I126:I141">ROUND(G126*H126,2)</f>
        <v>0</v>
      </c>
      <c r="J126" s="167">
        <v>0.0022576</v>
      </c>
      <c r="K126" s="165">
        <f aca="true" t="shared" si="1" ref="K126:K141">G126*J126</f>
        <v>0.0022576</v>
      </c>
      <c r="L126" s="167">
        <v>0</v>
      </c>
      <c r="M126" s="165">
        <f aca="true" t="shared" si="2" ref="M126:M141">G126*L126</f>
        <v>0</v>
      </c>
      <c r="N126" s="168">
        <v>20</v>
      </c>
      <c r="O126" s="169">
        <v>16</v>
      </c>
      <c r="P126" s="170" t="s">
        <v>114</v>
      </c>
    </row>
    <row r="127" spans="1:16" s="189" customFormat="1" ht="11.25" customHeight="1">
      <c r="A127" s="181">
        <v>46</v>
      </c>
      <c r="B127" s="181" t="s">
        <v>158</v>
      </c>
      <c r="C127" s="181" t="s">
        <v>159</v>
      </c>
      <c r="D127" s="182" t="s">
        <v>260</v>
      </c>
      <c r="E127" s="183" t="s">
        <v>261</v>
      </c>
      <c r="F127" s="181" t="s">
        <v>156</v>
      </c>
      <c r="G127" s="184">
        <v>1</v>
      </c>
      <c r="H127" s="185"/>
      <c r="I127" s="185">
        <f t="shared" si="0"/>
        <v>0</v>
      </c>
      <c r="J127" s="186">
        <v>0.0145</v>
      </c>
      <c r="K127" s="184">
        <f t="shared" si="1"/>
        <v>0.0145</v>
      </c>
      <c r="L127" s="186">
        <v>0</v>
      </c>
      <c r="M127" s="184">
        <f t="shared" si="2"/>
        <v>0</v>
      </c>
      <c r="N127" s="187">
        <v>20</v>
      </c>
      <c r="O127" s="188">
        <v>32</v>
      </c>
      <c r="P127" s="189" t="s">
        <v>114</v>
      </c>
    </row>
    <row r="128" spans="1:16" s="170" customFormat="1" ht="11.25" customHeight="1">
      <c r="A128" s="162">
        <v>47</v>
      </c>
      <c r="B128" s="162" t="s">
        <v>109</v>
      </c>
      <c r="C128" s="162" t="s">
        <v>229</v>
      </c>
      <c r="D128" s="163" t="s">
        <v>262</v>
      </c>
      <c r="E128" s="164" t="s">
        <v>263</v>
      </c>
      <c r="F128" s="162" t="s">
        <v>264</v>
      </c>
      <c r="G128" s="165">
        <v>1</v>
      </c>
      <c r="H128" s="166"/>
      <c r="I128" s="166">
        <f t="shared" si="0"/>
        <v>0</v>
      </c>
      <c r="J128" s="167">
        <v>0.003</v>
      </c>
      <c r="K128" s="165">
        <f t="shared" si="1"/>
        <v>0.003</v>
      </c>
      <c r="L128" s="167">
        <v>0</v>
      </c>
      <c r="M128" s="165">
        <f t="shared" si="2"/>
        <v>0</v>
      </c>
      <c r="N128" s="168">
        <v>20</v>
      </c>
      <c r="O128" s="169">
        <v>16</v>
      </c>
      <c r="P128" s="170" t="s">
        <v>114</v>
      </c>
    </row>
    <row r="129" spans="1:16" s="189" customFormat="1" ht="11.25" customHeight="1">
      <c r="A129" s="181">
        <v>48</v>
      </c>
      <c r="B129" s="181" t="s">
        <v>158</v>
      </c>
      <c r="C129" s="181" t="s">
        <v>159</v>
      </c>
      <c r="D129" s="182" t="s">
        <v>265</v>
      </c>
      <c r="E129" s="183" t="s">
        <v>266</v>
      </c>
      <c r="F129" s="181" t="s">
        <v>267</v>
      </c>
      <c r="G129" s="184">
        <v>1</v>
      </c>
      <c r="H129" s="185"/>
      <c r="I129" s="185">
        <f t="shared" si="0"/>
        <v>0</v>
      </c>
      <c r="J129" s="186">
        <v>0.0092</v>
      </c>
      <c r="K129" s="184">
        <f t="shared" si="1"/>
        <v>0.0092</v>
      </c>
      <c r="L129" s="186">
        <v>0</v>
      </c>
      <c r="M129" s="184">
        <f t="shared" si="2"/>
        <v>0</v>
      </c>
      <c r="N129" s="187">
        <v>20</v>
      </c>
      <c r="O129" s="188">
        <v>32</v>
      </c>
      <c r="P129" s="189" t="s">
        <v>114</v>
      </c>
    </row>
    <row r="130" spans="1:16" s="170" customFormat="1" ht="11.25" customHeight="1">
      <c r="A130" s="162">
        <v>49</v>
      </c>
      <c r="B130" s="162" t="s">
        <v>109</v>
      </c>
      <c r="C130" s="162" t="s">
        <v>229</v>
      </c>
      <c r="D130" s="163" t="s">
        <v>268</v>
      </c>
      <c r="E130" s="164" t="s">
        <v>269</v>
      </c>
      <c r="F130" s="162" t="s">
        <v>270</v>
      </c>
      <c r="G130" s="165">
        <v>1</v>
      </c>
      <c r="H130" s="166"/>
      <c r="I130" s="166">
        <f t="shared" si="0"/>
        <v>0</v>
      </c>
      <c r="J130" s="167">
        <v>0.00106</v>
      </c>
      <c r="K130" s="165">
        <f t="shared" si="1"/>
        <v>0.00106</v>
      </c>
      <c r="L130" s="167">
        <v>0</v>
      </c>
      <c r="M130" s="165">
        <f t="shared" si="2"/>
        <v>0</v>
      </c>
      <c r="N130" s="168">
        <v>20</v>
      </c>
      <c r="O130" s="169">
        <v>16</v>
      </c>
      <c r="P130" s="170" t="s">
        <v>114</v>
      </c>
    </row>
    <row r="131" spans="1:16" s="189" customFormat="1" ht="22.5" customHeight="1">
      <c r="A131" s="181">
        <v>50</v>
      </c>
      <c r="B131" s="181" t="s">
        <v>158</v>
      </c>
      <c r="C131" s="181" t="s">
        <v>159</v>
      </c>
      <c r="D131" s="182" t="s">
        <v>271</v>
      </c>
      <c r="E131" s="183" t="s">
        <v>272</v>
      </c>
      <c r="F131" s="181" t="s">
        <v>156</v>
      </c>
      <c r="G131" s="184">
        <v>1</v>
      </c>
      <c r="H131" s="185"/>
      <c r="I131" s="185">
        <f t="shared" si="0"/>
        <v>0</v>
      </c>
      <c r="J131" s="186">
        <v>0.041</v>
      </c>
      <c r="K131" s="184">
        <f t="shared" si="1"/>
        <v>0.041</v>
      </c>
      <c r="L131" s="186">
        <v>0</v>
      </c>
      <c r="M131" s="184">
        <f t="shared" si="2"/>
        <v>0</v>
      </c>
      <c r="N131" s="187">
        <v>20</v>
      </c>
      <c r="O131" s="188">
        <v>32</v>
      </c>
      <c r="P131" s="189" t="s">
        <v>114</v>
      </c>
    </row>
    <row r="132" spans="1:16" s="170" customFormat="1" ht="11.25" customHeight="1">
      <c r="A132" s="162">
        <v>51</v>
      </c>
      <c r="B132" s="162" t="s">
        <v>109</v>
      </c>
      <c r="C132" s="162" t="s">
        <v>229</v>
      </c>
      <c r="D132" s="163" t="s">
        <v>273</v>
      </c>
      <c r="E132" s="164" t="s">
        <v>274</v>
      </c>
      <c r="F132" s="162" t="s">
        <v>156</v>
      </c>
      <c r="G132" s="165">
        <v>1</v>
      </c>
      <c r="H132" s="166"/>
      <c r="I132" s="166">
        <f t="shared" si="0"/>
        <v>0</v>
      </c>
      <c r="J132" s="167">
        <v>0.0001</v>
      </c>
      <c r="K132" s="165">
        <f t="shared" si="1"/>
        <v>0.0001</v>
      </c>
      <c r="L132" s="167">
        <v>0</v>
      </c>
      <c r="M132" s="165">
        <f t="shared" si="2"/>
        <v>0</v>
      </c>
      <c r="N132" s="168">
        <v>20</v>
      </c>
      <c r="O132" s="169">
        <v>16</v>
      </c>
      <c r="P132" s="170" t="s">
        <v>114</v>
      </c>
    </row>
    <row r="133" spans="1:16" s="189" customFormat="1" ht="11.25" customHeight="1">
      <c r="A133" s="181">
        <v>52</v>
      </c>
      <c r="B133" s="181" t="s">
        <v>158</v>
      </c>
      <c r="C133" s="181" t="s">
        <v>159</v>
      </c>
      <c r="D133" s="182" t="s">
        <v>275</v>
      </c>
      <c r="E133" s="183" t="s">
        <v>276</v>
      </c>
      <c r="F133" s="181" t="s">
        <v>156</v>
      </c>
      <c r="G133" s="184">
        <v>1</v>
      </c>
      <c r="H133" s="185"/>
      <c r="I133" s="185">
        <f t="shared" si="0"/>
        <v>0</v>
      </c>
      <c r="J133" s="186">
        <v>0.00089</v>
      </c>
      <c r="K133" s="184">
        <f t="shared" si="1"/>
        <v>0.00089</v>
      </c>
      <c r="L133" s="186">
        <v>0</v>
      </c>
      <c r="M133" s="184">
        <f t="shared" si="2"/>
        <v>0</v>
      </c>
      <c r="N133" s="187">
        <v>20</v>
      </c>
      <c r="O133" s="188">
        <v>32</v>
      </c>
      <c r="P133" s="189" t="s">
        <v>114</v>
      </c>
    </row>
    <row r="134" spans="1:16" s="189" customFormat="1" ht="11.25" customHeight="1">
      <c r="A134" s="181">
        <v>53</v>
      </c>
      <c r="B134" s="181" t="s">
        <v>158</v>
      </c>
      <c r="C134" s="181" t="s">
        <v>159</v>
      </c>
      <c r="D134" s="182" t="s">
        <v>277</v>
      </c>
      <c r="E134" s="183" t="s">
        <v>278</v>
      </c>
      <c r="F134" s="181" t="s">
        <v>156</v>
      </c>
      <c r="G134" s="184">
        <v>2</v>
      </c>
      <c r="H134" s="185"/>
      <c r="I134" s="185">
        <f t="shared" si="0"/>
        <v>0</v>
      </c>
      <c r="J134" s="186">
        <v>0.00023</v>
      </c>
      <c r="K134" s="184">
        <f t="shared" si="1"/>
        <v>0.00046</v>
      </c>
      <c r="L134" s="186">
        <v>0</v>
      </c>
      <c r="M134" s="184">
        <f t="shared" si="2"/>
        <v>0</v>
      </c>
      <c r="N134" s="187">
        <v>20</v>
      </c>
      <c r="O134" s="188">
        <v>32</v>
      </c>
      <c r="P134" s="189" t="s">
        <v>114</v>
      </c>
    </row>
    <row r="135" spans="1:16" s="170" customFormat="1" ht="11.25" customHeight="1">
      <c r="A135" s="162">
        <v>54</v>
      </c>
      <c r="B135" s="162" t="s">
        <v>109</v>
      </c>
      <c r="C135" s="162" t="s">
        <v>229</v>
      </c>
      <c r="D135" s="163" t="s">
        <v>279</v>
      </c>
      <c r="E135" s="164" t="s">
        <v>280</v>
      </c>
      <c r="F135" s="162" t="s">
        <v>156</v>
      </c>
      <c r="G135" s="165">
        <v>1</v>
      </c>
      <c r="H135" s="166"/>
      <c r="I135" s="166">
        <f t="shared" si="0"/>
        <v>0</v>
      </c>
      <c r="J135" s="167">
        <v>0.00013</v>
      </c>
      <c r="K135" s="165">
        <f t="shared" si="1"/>
        <v>0.00013</v>
      </c>
      <c r="L135" s="167">
        <v>0</v>
      </c>
      <c r="M135" s="165">
        <f t="shared" si="2"/>
        <v>0</v>
      </c>
      <c r="N135" s="168">
        <v>20</v>
      </c>
      <c r="O135" s="169">
        <v>16</v>
      </c>
      <c r="P135" s="170" t="s">
        <v>114</v>
      </c>
    </row>
    <row r="136" spans="1:16" s="189" customFormat="1" ht="11.25" customHeight="1">
      <c r="A136" s="181">
        <v>55</v>
      </c>
      <c r="B136" s="181" t="s">
        <v>158</v>
      </c>
      <c r="C136" s="181" t="s">
        <v>159</v>
      </c>
      <c r="D136" s="182" t="s">
        <v>281</v>
      </c>
      <c r="E136" s="183" t="s">
        <v>282</v>
      </c>
      <c r="F136" s="181" t="s">
        <v>156</v>
      </c>
      <c r="G136" s="184">
        <v>1</v>
      </c>
      <c r="H136" s="185"/>
      <c r="I136" s="185">
        <f t="shared" si="0"/>
        <v>0</v>
      </c>
      <c r="J136" s="186">
        <v>0.00385</v>
      </c>
      <c r="K136" s="184">
        <f t="shared" si="1"/>
        <v>0.00385</v>
      </c>
      <c r="L136" s="186">
        <v>0</v>
      </c>
      <c r="M136" s="184">
        <f t="shared" si="2"/>
        <v>0</v>
      </c>
      <c r="N136" s="187">
        <v>20</v>
      </c>
      <c r="O136" s="188">
        <v>32</v>
      </c>
      <c r="P136" s="189" t="s">
        <v>114</v>
      </c>
    </row>
    <row r="137" spans="1:16" s="170" customFormat="1" ht="11.25" customHeight="1">
      <c r="A137" s="162">
        <v>56</v>
      </c>
      <c r="B137" s="162" t="s">
        <v>109</v>
      </c>
      <c r="C137" s="162" t="s">
        <v>229</v>
      </c>
      <c r="D137" s="163" t="s">
        <v>283</v>
      </c>
      <c r="E137" s="164" t="s">
        <v>284</v>
      </c>
      <c r="F137" s="162" t="s">
        <v>156</v>
      </c>
      <c r="G137" s="165">
        <v>1</v>
      </c>
      <c r="H137" s="166"/>
      <c r="I137" s="166">
        <f t="shared" si="0"/>
        <v>0</v>
      </c>
      <c r="J137" s="167">
        <v>2E-05</v>
      </c>
      <c r="K137" s="165">
        <f t="shared" si="1"/>
        <v>2E-05</v>
      </c>
      <c r="L137" s="167">
        <v>0</v>
      </c>
      <c r="M137" s="165">
        <f t="shared" si="2"/>
        <v>0</v>
      </c>
      <c r="N137" s="168">
        <v>20</v>
      </c>
      <c r="O137" s="169">
        <v>16</v>
      </c>
      <c r="P137" s="170" t="s">
        <v>114</v>
      </c>
    </row>
    <row r="138" spans="1:16" s="189" customFormat="1" ht="11.25" customHeight="1">
      <c r="A138" s="181">
        <v>57</v>
      </c>
      <c r="B138" s="181" t="s">
        <v>158</v>
      </c>
      <c r="C138" s="181" t="s">
        <v>159</v>
      </c>
      <c r="D138" s="182" t="s">
        <v>285</v>
      </c>
      <c r="E138" s="183" t="s">
        <v>286</v>
      </c>
      <c r="F138" s="181" t="s">
        <v>156</v>
      </c>
      <c r="G138" s="184">
        <v>1</v>
      </c>
      <c r="H138" s="185"/>
      <c r="I138" s="185">
        <f t="shared" si="0"/>
        <v>0</v>
      </c>
      <c r="J138" s="186">
        <v>0.00385</v>
      </c>
      <c r="K138" s="184">
        <f t="shared" si="1"/>
        <v>0.00385</v>
      </c>
      <c r="L138" s="186">
        <v>0</v>
      </c>
      <c r="M138" s="184">
        <f t="shared" si="2"/>
        <v>0</v>
      </c>
      <c r="N138" s="187">
        <v>20</v>
      </c>
      <c r="O138" s="188">
        <v>32</v>
      </c>
      <c r="P138" s="189" t="s">
        <v>114</v>
      </c>
    </row>
    <row r="139" spans="1:16" s="170" customFormat="1" ht="11.25" customHeight="1">
      <c r="A139" s="162">
        <v>58</v>
      </c>
      <c r="B139" s="162" t="s">
        <v>109</v>
      </c>
      <c r="C139" s="162" t="s">
        <v>229</v>
      </c>
      <c r="D139" s="163" t="s">
        <v>287</v>
      </c>
      <c r="E139" s="164" t="s">
        <v>288</v>
      </c>
      <c r="F139" s="162" t="s">
        <v>156</v>
      </c>
      <c r="G139" s="165">
        <v>1</v>
      </c>
      <c r="H139" s="166"/>
      <c r="I139" s="166">
        <f t="shared" si="0"/>
        <v>0</v>
      </c>
      <c r="J139" s="167">
        <v>0.000165626</v>
      </c>
      <c r="K139" s="165">
        <f t="shared" si="1"/>
        <v>0.000165626</v>
      </c>
      <c r="L139" s="167">
        <v>0</v>
      </c>
      <c r="M139" s="165">
        <f t="shared" si="2"/>
        <v>0</v>
      </c>
      <c r="N139" s="168">
        <v>20</v>
      </c>
      <c r="O139" s="169">
        <v>16</v>
      </c>
      <c r="P139" s="170" t="s">
        <v>114</v>
      </c>
    </row>
    <row r="140" spans="1:16" s="189" customFormat="1" ht="11.25" customHeight="1">
      <c r="A140" s="181">
        <v>59</v>
      </c>
      <c r="B140" s="181" t="s">
        <v>158</v>
      </c>
      <c r="C140" s="181" t="s">
        <v>159</v>
      </c>
      <c r="D140" s="182" t="s">
        <v>289</v>
      </c>
      <c r="E140" s="183" t="s">
        <v>290</v>
      </c>
      <c r="F140" s="181" t="s">
        <v>267</v>
      </c>
      <c r="G140" s="184">
        <v>1</v>
      </c>
      <c r="H140" s="185"/>
      <c r="I140" s="185">
        <f t="shared" si="0"/>
        <v>0</v>
      </c>
      <c r="J140" s="186">
        <v>0.00033</v>
      </c>
      <c r="K140" s="184">
        <f t="shared" si="1"/>
        <v>0.00033</v>
      </c>
      <c r="L140" s="186">
        <v>0</v>
      </c>
      <c r="M140" s="184">
        <f t="shared" si="2"/>
        <v>0</v>
      </c>
      <c r="N140" s="187">
        <v>20</v>
      </c>
      <c r="O140" s="188">
        <v>32</v>
      </c>
      <c r="P140" s="189" t="s">
        <v>114</v>
      </c>
    </row>
    <row r="141" spans="1:16" s="170" customFormat="1" ht="11.25" customHeight="1">
      <c r="A141" s="162">
        <v>60</v>
      </c>
      <c r="B141" s="162" t="s">
        <v>109</v>
      </c>
      <c r="C141" s="162" t="s">
        <v>229</v>
      </c>
      <c r="D141" s="163" t="s">
        <v>291</v>
      </c>
      <c r="E141" s="164" t="s">
        <v>292</v>
      </c>
      <c r="F141" s="162" t="s">
        <v>43</v>
      </c>
      <c r="G141" s="165">
        <v>4.785</v>
      </c>
      <c r="H141" s="166"/>
      <c r="I141" s="166">
        <f t="shared" si="0"/>
        <v>0</v>
      </c>
      <c r="J141" s="167">
        <v>0</v>
      </c>
      <c r="K141" s="165">
        <f t="shared" si="1"/>
        <v>0</v>
      </c>
      <c r="L141" s="167">
        <v>0</v>
      </c>
      <c r="M141" s="165">
        <f t="shared" si="2"/>
        <v>0</v>
      </c>
      <c r="N141" s="168">
        <v>20</v>
      </c>
      <c r="O141" s="169">
        <v>16</v>
      </c>
      <c r="P141" s="170" t="s">
        <v>114</v>
      </c>
    </row>
    <row r="142" spans="2:16" s="141" customFormat="1" ht="11.25" customHeight="1">
      <c r="B142" s="140" t="s">
        <v>60</v>
      </c>
      <c r="D142" s="141" t="s">
        <v>293</v>
      </c>
      <c r="E142" s="141" t="s">
        <v>294</v>
      </c>
      <c r="I142" s="142">
        <f>SUM(I143:I149)</f>
        <v>0</v>
      </c>
      <c r="K142" s="143">
        <f>SUM(K143:K149)</f>
        <v>0.042379999999999994</v>
      </c>
      <c r="M142" s="143">
        <f>SUM(M143:M149)</f>
        <v>0</v>
      </c>
      <c r="P142" s="141" t="s">
        <v>108</v>
      </c>
    </row>
    <row r="143" spans="1:16" s="170" customFormat="1" ht="22.5" customHeight="1">
      <c r="A143" s="162">
        <v>61</v>
      </c>
      <c r="B143" s="162" t="s">
        <v>109</v>
      </c>
      <c r="C143" s="162" t="s">
        <v>293</v>
      </c>
      <c r="D143" s="163" t="s">
        <v>295</v>
      </c>
      <c r="E143" s="164" t="s">
        <v>296</v>
      </c>
      <c r="F143" s="162" t="s">
        <v>156</v>
      </c>
      <c r="G143" s="165">
        <v>2</v>
      </c>
      <c r="H143" s="166"/>
      <c r="I143" s="166">
        <f aca="true" t="shared" si="3" ref="I143:I149">ROUND(G143*H143,2)</f>
        <v>0</v>
      </c>
      <c r="J143" s="167">
        <v>0</v>
      </c>
      <c r="K143" s="165">
        <f aca="true" t="shared" si="4" ref="K143:K149">G143*J143</f>
        <v>0</v>
      </c>
      <c r="L143" s="167">
        <v>0</v>
      </c>
      <c r="M143" s="165">
        <f aca="true" t="shared" si="5" ref="M143:M149">G143*L143</f>
        <v>0</v>
      </c>
      <c r="N143" s="168">
        <v>20</v>
      </c>
      <c r="O143" s="169">
        <v>16</v>
      </c>
      <c r="P143" s="170" t="s">
        <v>114</v>
      </c>
    </row>
    <row r="144" spans="1:16" s="189" customFormat="1" ht="11.25" customHeight="1">
      <c r="A144" s="181">
        <v>62</v>
      </c>
      <c r="B144" s="181" t="s">
        <v>158</v>
      </c>
      <c r="C144" s="181" t="s">
        <v>159</v>
      </c>
      <c r="D144" s="182" t="s">
        <v>297</v>
      </c>
      <c r="E144" s="183" t="s">
        <v>298</v>
      </c>
      <c r="F144" s="181" t="s">
        <v>156</v>
      </c>
      <c r="G144" s="184">
        <v>2</v>
      </c>
      <c r="H144" s="185"/>
      <c r="I144" s="185">
        <f t="shared" si="3"/>
        <v>0</v>
      </c>
      <c r="J144" s="186">
        <v>0.0138</v>
      </c>
      <c r="K144" s="184">
        <f t="shared" si="4"/>
        <v>0.0276</v>
      </c>
      <c r="L144" s="186">
        <v>0</v>
      </c>
      <c r="M144" s="184">
        <f t="shared" si="5"/>
        <v>0</v>
      </c>
      <c r="N144" s="187">
        <v>20</v>
      </c>
      <c r="O144" s="188">
        <v>32</v>
      </c>
      <c r="P144" s="189" t="s">
        <v>114</v>
      </c>
    </row>
    <row r="145" spans="1:16" s="170" customFormat="1" ht="11.25" customHeight="1">
      <c r="A145" s="162">
        <v>63</v>
      </c>
      <c r="B145" s="162" t="s">
        <v>109</v>
      </c>
      <c r="C145" s="162" t="s">
        <v>293</v>
      </c>
      <c r="D145" s="163" t="s">
        <v>299</v>
      </c>
      <c r="E145" s="164" t="s">
        <v>300</v>
      </c>
      <c r="F145" s="162" t="s">
        <v>156</v>
      </c>
      <c r="G145" s="165">
        <v>2</v>
      </c>
      <c r="H145" s="166"/>
      <c r="I145" s="166">
        <f t="shared" si="3"/>
        <v>0</v>
      </c>
      <c r="J145" s="167">
        <v>0</v>
      </c>
      <c r="K145" s="165">
        <f t="shared" si="4"/>
        <v>0</v>
      </c>
      <c r="L145" s="167">
        <v>0</v>
      </c>
      <c r="M145" s="165">
        <f t="shared" si="5"/>
        <v>0</v>
      </c>
      <c r="N145" s="168">
        <v>20</v>
      </c>
      <c r="O145" s="169">
        <v>16</v>
      </c>
      <c r="P145" s="170" t="s">
        <v>114</v>
      </c>
    </row>
    <row r="146" spans="1:16" s="189" customFormat="1" ht="11.25" customHeight="1">
      <c r="A146" s="181">
        <v>64</v>
      </c>
      <c r="B146" s="181" t="s">
        <v>158</v>
      </c>
      <c r="C146" s="181" t="s">
        <v>159</v>
      </c>
      <c r="D146" s="182" t="s">
        <v>301</v>
      </c>
      <c r="E146" s="183" t="s">
        <v>302</v>
      </c>
      <c r="F146" s="181" t="s">
        <v>156</v>
      </c>
      <c r="G146" s="184">
        <v>2</v>
      </c>
      <c r="H146" s="185"/>
      <c r="I146" s="185">
        <f t="shared" si="3"/>
        <v>0</v>
      </c>
      <c r="J146" s="186">
        <v>0.006</v>
      </c>
      <c r="K146" s="184">
        <f t="shared" si="4"/>
        <v>0.012</v>
      </c>
      <c r="L146" s="186">
        <v>0</v>
      </c>
      <c r="M146" s="184">
        <f t="shared" si="5"/>
        <v>0</v>
      </c>
      <c r="N146" s="187">
        <v>20</v>
      </c>
      <c r="O146" s="188">
        <v>32</v>
      </c>
      <c r="P146" s="189" t="s">
        <v>114</v>
      </c>
    </row>
    <row r="147" spans="1:16" s="170" customFormat="1" ht="11.25" customHeight="1">
      <c r="A147" s="162">
        <v>65</v>
      </c>
      <c r="B147" s="162" t="s">
        <v>109</v>
      </c>
      <c r="C147" s="162" t="s">
        <v>293</v>
      </c>
      <c r="D147" s="163" t="s">
        <v>303</v>
      </c>
      <c r="E147" s="164" t="s">
        <v>304</v>
      </c>
      <c r="F147" s="162" t="s">
        <v>156</v>
      </c>
      <c r="G147" s="165">
        <v>2</v>
      </c>
      <c r="H147" s="166"/>
      <c r="I147" s="166">
        <f t="shared" si="3"/>
        <v>0</v>
      </c>
      <c r="J147" s="167">
        <v>1E-05</v>
      </c>
      <c r="K147" s="165">
        <f t="shared" si="4"/>
        <v>2E-05</v>
      </c>
      <c r="L147" s="167">
        <v>0</v>
      </c>
      <c r="M147" s="165">
        <f t="shared" si="5"/>
        <v>0</v>
      </c>
      <c r="N147" s="168">
        <v>20</v>
      </c>
      <c r="O147" s="169">
        <v>16</v>
      </c>
      <c r="P147" s="170" t="s">
        <v>114</v>
      </c>
    </row>
    <row r="148" spans="1:16" s="189" customFormat="1" ht="11.25" customHeight="1">
      <c r="A148" s="181">
        <v>66</v>
      </c>
      <c r="B148" s="181" t="s">
        <v>158</v>
      </c>
      <c r="C148" s="181" t="s">
        <v>159</v>
      </c>
      <c r="D148" s="182" t="s">
        <v>305</v>
      </c>
      <c r="E148" s="183" t="s">
        <v>306</v>
      </c>
      <c r="F148" s="181" t="s">
        <v>156</v>
      </c>
      <c r="G148" s="184">
        <v>2</v>
      </c>
      <c r="H148" s="185"/>
      <c r="I148" s="185">
        <f t="shared" si="3"/>
        <v>0</v>
      </c>
      <c r="J148" s="186">
        <v>0.00138</v>
      </c>
      <c r="K148" s="184">
        <f t="shared" si="4"/>
        <v>0.00276</v>
      </c>
      <c r="L148" s="186">
        <v>0</v>
      </c>
      <c r="M148" s="184">
        <f t="shared" si="5"/>
        <v>0</v>
      </c>
      <c r="N148" s="187">
        <v>20</v>
      </c>
      <c r="O148" s="188">
        <v>32</v>
      </c>
      <c r="P148" s="189" t="s">
        <v>114</v>
      </c>
    </row>
    <row r="149" spans="1:16" s="170" customFormat="1" ht="11.25" customHeight="1">
      <c r="A149" s="162">
        <v>67</v>
      </c>
      <c r="B149" s="162" t="s">
        <v>109</v>
      </c>
      <c r="C149" s="162" t="s">
        <v>293</v>
      </c>
      <c r="D149" s="163" t="s">
        <v>307</v>
      </c>
      <c r="E149" s="164" t="s">
        <v>308</v>
      </c>
      <c r="F149" s="162" t="s">
        <v>43</v>
      </c>
      <c r="G149" s="165">
        <v>1.716</v>
      </c>
      <c r="H149" s="166"/>
      <c r="I149" s="166">
        <f t="shared" si="3"/>
        <v>0</v>
      </c>
      <c r="J149" s="167">
        <v>0</v>
      </c>
      <c r="K149" s="165">
        <f t="shared" si="4"/>
        <v>0</v>
      </c>
      <c r="L149" s="167">
        <v>0</v>
      </c>
      <c r="M149" s="165">
        <f t="shared" si="5"/>
        <v>0</v>
      </c>
      <c r="N149" s="168">
        <v>20</v>
      </c>
      <c r="O149" s="169">
        <v>16</v>
      </c>
      <c r="P149" s="170" t="s">
        <v>114</v>
      </c>
    </row>
    <row r="150" spans="2:16" s="141" customFormat="1" ht="11.25" customHeight="1">
      <c r="B150" s="140" t="s">
        <v>60</v>
      </c>
      <c r="D150" s="141" t="s">
        <v>309</v>
      </c>
      <c r="E150" s="141" t="s">
        <v>310</v>
      </c>
      <c r="I150" s="142">
        <f>SUM(I151:I161)</f>
        <v>0</v>
      </c>
      <c r="K150" s="143">
        <f>SUM(K151:K161)</f>
        <v>0.14676499999999998</v>
      </c>
      <c r="M150" s="143">
        <f>SUM(M151:M161)</f>
        <v>0</v>
      </c>
      <c r="P150" s="141" t="s">
        <v>108</v>
      </c>
    </row>
    <row r="151" spans="1:16" s="170" customFormat="1" ht="11.25" customHeight="1">
      <c r="A151" s="162">
        <v>68</v>
      </c>
      <c r="B151" s="162" t="s">
        <v>109</v>
      </c>
      <c r="C151" s="162" t="s">
        <v>309</v>
      </c>
      <c r="D151" s="163" t="s">
        <v>311</v>
      </c>
      <c r="E151" s="164" t="s">
        <v>312</v>
      </c>
      <c r="F151" s="162" t="s">
        <v>193</v>
      </c>
      <c r="G151" s="165">
        <v>12</v>
      </c>
      <c r="H151" s="166"/>
      <c r="I151" s="166">
        <f>ROUND(G151*H151,2)</f>
        <v>0</v>
      </c>
      <c r="J151" s="167">
        <v>0.00344</v>
      </c>
      <c r="K151" s="165">
        <f>G151*J151</f>
        <v>0.04128</v>
      </c>
      <c r="L151" s="167">
        <v>0</v>
      </c>
      <c r="M151" s="165">
        <f>G151*L151</f>
        <v>0</v>
      </c>
      <c r="N151" s="168">
        <v>20</v>
      </c>
      <c r="O151" s="169">
        <v>16</v>
      </c>
      <c r="P151" s="170" t="s">
        <v>114</v>
      </c>
    </row>
    <row r="152" spans="1:19" s="172" customFormat="1" ht="11.25" customHeight="1">
      <c r="A152" s="171"/>
      <c r="B152" s="171"/>
      <c r="C152" s="171"/>
      <c r="E152" s="173" t="s">
        <v>313</v>
      </c>
      <c r="G152" s="174">
        <v>12</v>
      </c>
      <c r="P152" s="172">
        <v>2</v>
      </c>
      <c r="Q152" s="172" t="s">
        <v>105</v>
      </c>
      <c r="R152" s="172" t="s">
        <v>116</v>
      </c>
      <c r="S152" s="172" t="s">
        <v>105</v>
      </c>
    </row>
    <row r="153" spans="1:19" s="175" customFormat="1" ht="11.25" customHeight="1">
      <c r="A153" s="171"/>
      <c r="B153" s="171"/>
      <c r="C153" s="171"/>
      <c r="E153" s="176" t="s">
        <v>117</v>
      </c>
      <c r="G153" s="177">
        <v>12</v>
      </c>
      <c r="P153" s="175">
        <v>2</v>
      </c>
      <c r="Q153" s="175" t="s">
        <v>105</v>
      </c>
      <c r="R153" s="175" t="s">
        <v>116</v>
      </c>
      <c r="S153" s="175" t="s">
        <v>108</v>
      </c>
    </row>
    <row r="154" spans="1:16" s="170" customFormat="1" ht="11.25" customHeight="1">
      <c r="A154" s="162">
        <v>69</v>
      </c>
      <c r="B154" s="162" t="s">
        <v>109</v>
      </c>
      <c r="C154" s="162" t="s">
        <v>309</v>
      </c>
      <c r="D154" s="163" t="s">
        <v>314</v>
      </c>
      <c r="E154" s="164" t="s">
        <v>315</v>
      </c>
      <c r="F154" s="162" t="s">
        <v>113</v>
      </c>
      <c r="G154" s="165">
        <v>14.45</v>
      </c>
      <c r="H154" s="166"/>
      <c r="I154" s="166">
        <f>ROUND(G154*H154,2)</f>
        <v>0</v>
      </c>
      <c r="J154" s="167">
        <v>0.0053</v>
      </c>
      <c r="K154" s="165">
        <f>G154*J154</f>
        <v>0.076585</v>
      </c>
      <c r="L154" s="167">
        <v>0</v>
      </c>
      <c r="M154" s="165">
        <f>G154*L154</f>
        <v>0</v>
      </c>
      <c r="N154" s="168">
        <v>20</v>
      </c>
      <c r="O154" s="169">
        <v>16</v>
      </c>
      <c r="P154" s="170" t="s">
        <v>114</v>
      </c>
    </row>
    <row r="155" spans="1:19" s="172" customFormat="1" ht="11.25" customHeight="1">
      <c r="A155" s="171"/>
      <c r="B155" s="171"/>
      <c r="C155" s="171"/>
      <c r="E155" s="173" t="s">
        <v>316</v>
      </c>
      <c r="G155" s="174">
        <v>0.45</v>
      </c>
      <c r="P155" s="172">
        <v>2</v>
      </c>
      <c r="Q155" s="172" t="s">
        <v>105</v>
      </c>
      <c r="R155" s="172" t="s">
        <v>116</v>
      </c>
      <c r="S155" s="172" t="s">
        <v>105</v>
      </c>
    </row>
    <row r="156" spans="1:19" s="178" customFormat="1" ht="11.25" customHeight="1">
      <c r="A156" s="171"/>
      <c r="B156" s="171"/>
      <c r="C156" s="171"/>
      <c r="E156" s="180" t="s">
        <v>150</v>
      </c>
      <c r="G156" s="179">
        <v>0</v>
      </c>
      <c r="P156" s="178">
        <v>2</v>
      </c>
      <c r="Q156" s="178" t="s">
        <v>105</v>
      </c>
      <c r="R156" s="178" t="s">
        <v>116</v>
      </c>
      <c r="S156" s="178" t="s">
        <v>105</v>
      </c>
    </row>
    <row r="157" spans="1:19" s="172" customFormat="1" ht="11.25" customHeight="1">
      <c r="A157" s="171"/>
      <c r="B157" s="171"/>
      <c r="C157" s="171"/>
      <c r="E157" s="173" t="s">
        <v>151</v>
      </c>
      <c r="G157" s="174">
        <v>14</v>
      </c>
      <c r="P157" s="172">
        <v>2</v>
      </c>
      <c r="Q157" s="172" t="s">
        <v>105</v>
      </c>
      <c r="R157" s="172" t="s">
        <v>116</v>
      </c>
      <c r="S157" s="172" t="s">
        <v>105</v>
      </c>
    </row>
    <row r="158" spans="1:19" s="175" customFormat="1" ht="11.25" customHeight="1">
      <c r="A158" s="171"/>
      <c r="B158" s="171"/>
      <c r="C158" s="171"/>
      <c r="D158" s="175" t="s">
        <v>317</v>
      </c>
      <c r="E158" s="176" t="s">
        <v>117</v>
      </c>
      <c r="G158" s="177">
        <v>14.45</v>
      </c>
      <c r="P158" s="175">
        <v>2</v>
      </c>
      <c r="Q158" s="175" t="s">
        <v>105</v>
      </c>
      <c r="R158" s="175" t="s">
        <v>116</v>
      </c>
      <c r="S158" s="175" t="s">
        <v>108</v>
      </c>
    </row>
    <row r="159" spans="1:16" s="189" customFormat="1" ht="11.25" customHeight="1">
      <c r="A159" s="181">
        <v>70</v>
      </c>
      <c r="B159" s="181" t="s">
        <v>158</v>
      </c>
      <c r="C159" s="181" t="s">
        <v>159</v>
      </c>
      <c r="D159" s="182" t="s">
        <v>318</v>
      </c>
      <c r="E159" s="183" t="s">
        <v>319</v>
      </c>
      <c r="F159" s="181" t="s">
        <v>113</v>
      </c>
      <c r="G159" s="184">
        <v>14.45</v>
      </c>
      <c r="H159" s="185"/>
      <c r="I159" s="185">
        <f>ROUND(G159*H159,2)</f>
        <v>0</v>
      </c>
      <c r="J159" s="186">
        <v>0.001</v>
      </c>
      <c r="K159" s="184">
        <f>G159*J159</f>
        <v>0.01445</v>
      </c>
      <c r="L159" s="186">
        <v>0</v>
      </c>
      <c r="M159" s="184">
        <f>G159*L159</f>
        <v>0</v>
      </c>
      <c r="N159" s="187">
        <v>20</v>
      </c>
      <c r="O159" s="188">
        <v>32</v>
      </c>
      <c r="P159" s="189" t="s">
        <v>114</v>
      </c>
    </row>
    <row r="160" spans="1:16" s="189" customFormat="1" ht="11.25" customHeight="1">
      <c r="A160" s="181">
        <v>71</v>
      </c>
      <c r="B160" s="181" t="s">
        <v>158</v>
      </c>
      <c r="C160" s="181" t="s">
        <v>159</v>
      </c>
      <c r="D160" s="182" t="s">
        <v>320</v>
      </c>
      <c r="E160" s="183" t="s">
        <v>321</v>
      </c>
      <c r="F160" s="181" t="s">
        <v>113</v>
      </c>
      <c r="G160" s="184">
        <v>14.45</v>
      </c>
      <c r="H160" s="185"/>
      <c r="I160" s="185">
        <f>ROUND(G160*H160,2)</f>
        <v>0</v>
      </c>
      <c r="J160" s="186">
        <v>0.001</v>
      </c>
      <c r="K160" s="184">
        <f>G160*J160</f>
        <v>0.01445</v>
      </c>
      <c r="L160" s="186">
        <v>0</v>
      </c>
      <c r="M160" s="184">
        <f>G160*L160</f>
        <v>0</v>
      </c>
      <c r="N160" s="187">
        <v>20</v>
      </c>
      <c r="O160" s="188">
        <v>32</v>
      </c>
      <c r="P160" s="189" t="s">
        <v>114</v>
      </c>
    </row>
    <row r="161" spans="1:16" s="170" customFormat="1" ht="11.25" customHeight="1">
      <c r="A161" s="162">
        <v>72</v>
      </c>
      <c r="B161" s="162" t="s">
        <v>109</v>
      </c>
      <c r="C161" s="162" t="s">
        <v>309</v>
      </c>
      <c r="D161" s="163" t="s">
        <v>322</v>
      </c>
      <c r="E161" s="164" t="s">
        <v>323</v>
      </c>
      <c r="F161" s="162" t="s">
        <v>43</v>
      </c>
      <c r="G161" s="165">
        <v>3.4</v>
      </c>
      <c r="H161" s="166"/>
      <c r="I161" s="166">
        <f>ROUND(G161*H161,2)</f>
        <v>0</v>
      </c>
      <c r="J161" s="167">
        <v>0</v>
      </c>
      <c r="K161" s="165">
        <f>G161*J161</f>
        <v>0</v>
      </c>
      <c r="L161" s="167">
        <v>0</v>
      </c>
      <c r="M161" s="165">
        <f>G161*L161</f>
        <v>0</v>
      </c>
      <c r="N161" s="168">
        <v>20</v>
      </c>
      <c r="O161" s="169">
        <v>16</v>
      </c>
      <c r="P161" s="170" t="s">
        <v>114</v>
      </c>
    </row>
    <row r="162" spans="2:16" s="141" customFormat="1" ht="11.25" customHeight="1">
      <c r="B162" s="140" t="s">
        <v>60</v>
      </c>
      <c r="D162" s="141" t="s">
        <v>324</v>
      </c>
      <c r="E162" s="141" t="s">
        <v>325</v>
      </c>
      <c r="I162" s="142">
        <f>SUM(I163:I171)</f>
        <v>0</v>
      </c>
      <c r="K162" s="143">
        <f>SUM(K163:K171)</f>
        <v>0.40133759999999996</v>
      </c>
      <c r="M162" s="143">
        <f>SUM(M163:M171)</f>
        <v>0</v>
      </c>
      <c r="P162" s="141" t="s">
        <v>108</v>
      </c>
    </row>
    <row r="163" spans="1:16" s="170" customFormat="1" ht="22.5" customHeight="1">
      <c r="A163" s="162">
        <v>73</v>
      </c>
      <c r="B163" s="162" t="s">
        <v>109</v>
      </c>
      <c r="C163" s="162" t="s">
        <v>309</v>
      </c>
      <c r="D163" s="163" t="s">
        <v>326</v>
      </c>
      <c r="E163" s="164" t="s">
        <v>327</v>
      </c>
      <c r="F163" s="162" t="s">
        <v>113</v>
      </c>
      <c r="G163" s="165">
        <v>18.32</v>
      </c>
      <c r="H163" s="166"/>
      <c r="I163" s="166">
        <f>ROUND(G163*H163,2)</f>
        <v>0</v>
      </c>
      <c r="J163" s="167">
        <v>0.00318</v>
      </c>
      <c r="K163" s="165">
        <f>G163*J163</f>
        <v>0.0582576</v>
      </c>
      <c r="L163" s="167">
        <v>0</v>
      </c>
      <c r="M163" s="165">
        <f>G163*L163</f>
        <v>0</v>
      </c>
      <c r="N163" s="168">
        <v>20</v>
      </c>
      <c r="O163" s="169">
        <v>16</v>
      </c>
      <c r="P163" s="170" t="s">
        <v>114</v>
      </c>
    </row>
    <row r="164" spans="1:19" s="178" customFormat="1" ht="11.25" customHeight="1">
      <c r="A164" s="171"/>
      <c r="B164" s="171"/>
      <c r="C164" s="171"/>
      <c r="E164" s="180" t="s">
        <v>328</v>
      </c>
      <c r="G164" s="179">
        <v>0</v>
      </c>
      <c r="P164" s="178">
        <v>2</v>
      </c>
      <c r="Q164" s="178" t="s">
        <v>105</v>
      </c>
      <c r="R164" s="178" t="s">
        <v>116</v>
      </c>
      <c r="S164" s="178" t="s">
        <v>105</v>
      </c>
    </row>
    <row r="165" spans="1:19" s="172" customFormat="1" ht="11.25" customHeight="1">
      <c r="A165" s="171"/>
      <c r="B165" s="171"/>
      <c r="C165" s="171"/>
      <c r="E165" s="173" t="s">
        <v>220</v>
      </c>
      <c r="G165" s="174">
        <v>7.92</v>
      </c>
      <c r="P165" s="172">
        <v>2</v>
      </c>
      <c r="Q165" s="172" t="s">
        <v>105</v>
      </c>
      <c r="R165" s="172" t="s">
        <v>116</v>
      </c>
      <c r="S165" s="172" t="s">
        <v>105</v>
      </c>
    </row>
    <row r="166" spans="1:19" s="172" customFormat="1" ht="11.25" customHeight="1">
      <c r="A166" s="171"/>
      <c r="B166" s="171"/>
      <c r="C166" s="171"/>
      <c r="E166" s="173" t="s">
        <v>329</v>
      </c>
      <c r="G166" s="174">
        <v>4.4</v>
      </c>
      <c r="P166" s="172">
        <v>2</v>
      </c>
      <c r="Q166" s="172" t="s">
        <v>105</v>
      </c>
      <c r="R166" s="172" t="s">
        <v>116</v>
      </c>
      <c r="S166" s="172" t="s">
        <v>105</v>
      </c>
    </row>
    <row r="167" spans="1:19" s="172" customFormat="1" ht="11.25" customHeight="1">
      <c r="A167" s="171"/>
      <c r="B167" s="171"/>
      <c r="C167" s="171"/>
      <c r="E167" s="173" t="s">
        <v>221</v>
      </c>
      <c r="G167" s="174">
        <v>6</v>
      </c>
      <c r="P167" s="172">
        <v>2</v>
      </c>
      <c r="Q167" s="172" t="s">
        <v>105</v>
      </c>
      <c r="R167" s="172" t="s">
        <v>116</v>
      </c>
      <c r="S167" s="172" t="s">
        <v>105</v>
      </c>
    </row>
    <row r="168" spans="1:19" s="175" customFormat="1" ht="11.25" customHeight="1">
      <c r="A168" s="171"/>
      <c r="B168" s="171"/>
      <c r="C168" s="171"/>
      <c r="D168" s="175" t="s">
        <v>330</v>
      </c>
      <c r="E168" s="176" t="s">
        <v>117</v>
      </c>
      <c r="G168" s="177">
        <v>18.32</v>
      </c>
      <c r="P168" s="175">
        <v>2</v>
      </c>
      <c r="Q168" s="175" t="s">
        <v>105</v>
      </c>
      <c r="R168" s="175" t="s">
        <v>116</v>
      </c>
      <c r="S168" s="175" t="s">
        <v>108</v>
      </c>
    </row>
    <row r="169" spans="1:16" s="189" customFormat="1" ht="11.25" customHeight="1">
      <c r="A169" s="181">
        <v>74</v>
      </c>
      <c r="B169" s="181" t="s">
        <v>158</v>
      </c>
      <c r="C169" s="181" t="s">
        <v>159</v>
      </c>
      <c r="D169" s="182" t="s">
        <v>331</v>
      </c>
      <c r="E169" s="183" t="s">
        <v>332</v>
      </c>
      <c r="F169" s="181" t="s">
        <v>113</v>
      </c>
      <c r="G169" s="184">
        <v>19.06</v>
      </c>
      <c r="H169" s="185"/>
      <c r="I169" s="185">
        <f>ROUND(G169*H169,2)</f>
        <v>0</v>
      </c>
      <c r="J169" s="186">
        <v>0.018</v>
      </c>
      <c r="K169" s="184">
        <f>G169*J169</f>
        <v>0.34307999999999994</v>
      </c>
      <c r="L169" s="186">
        <v>0</v>
      </c>
      <c r="M169" s="184">
        <f>G169*L169</f>
        <v>0</v>
      </c>
      <c r="N169" s="187">
        <v>20</v>
      </c>
      <c r="O169" s="188">
        <v>32</v>
      </c>
      <c r="P169" s="189" t="s">
        <v>114</v>
      </c>
    </row>
    <row r="170" spans="1:19" s="172" customFormat="1" ht="11.25" customHeight="1">
      <c r="A170" s="171"/>
      <c r="B170" s="171"/>
      <c r="C170" s="171"/>
      <c r="E170" s="173" t="s">
        <v>333</v>
      </c>
      <c r="G170" s="174">
        <v>18.686</v>
      </c>
      <c r="P170" s="172">
        <v>2</v>
      </c>
      <c r="Q170" s="172" t="s">
        <v>105</v>
      </c>
      <c r="R170" s="172" t="s">
        <v>116</v>
      </c>
      <c r="S170" s="172" t="s">
        <v>108</v>
      </c>
    </row>
    <row r="171" spans="1:16" s="170" customFormat="1" ht="11.25" customHeight="1">
      <c r="A171" s="162">
        <v>75</v>
      </c>
      <c r="B171" s="162" t="s">
        <v>109</v>
      </c>
      <c r="C171" s="162" t="s">
        <v>309</v>
      </c>
      <c r="D171" s="163" t="s">
        <v>334</v>
      </c>
      <c r="E171" s="164" t="s">
        <v>335</v>
      </c>
      <c r="F171" s="162" t="s">
        <v>43</v>
      </c>
      <c r="G171" s="165">
        <v>6.635</v>
      </c>
      <c r="H171" s="166"/>
      <c r="I171" s="166">
        <f>ROUND(G171*H171,2)</f>
        <v>0</v>
      </c>
      <c r="J171" s="167">
        <v>0</v>
      </c>
      <c r="K171" s="165">
        <f>G171*J171</f>
        <v>0</v>
      </c>
      <c r="L171" s="167">
        <v>0</v>
      </c>
      <c r="M171" s="165">
        <f>G171*L171</f>
        <v>0</v>
      </c>
      <c r="N171" s="168">
        <v>20</v>
      </c>
      <c r="O171" s="169">
        <v>16</v>
      </c>
      <c r="P171" s="170" t="s">
        <v>114</v>
      </c>
    </row>
    <row r="172" spans="2:16" s="141" customFormat="1" ht="11.25" customHeight="1">
      <c r="B172" s="140" t="s">
        <v>60</v>
      </c>
      <c r="D172" s="141" t="s">
        <v>336</v>
      </c>
      <c r="E172" s="141" t="s">
        <v>337</v>
      </c>
      <c r="I172" s="142">
        <f>SUM(I173:I193)</f>
        <v>0</v>
      </c>
      <c r="K172" s="143">
        <f>SUM(K173:K193)</f>
        <v>0.1111483</v>
      </c>
      <c r="M172" s="143">
        <f>SUM(M173:M193)</f>
        <v>0</v>
      </c>
      <c r="P172" s="141" t="s">
        <v>108</v>
      </c>
    </row>
    <row r="173" spans="1:16" s="170" customFormat="1" ht="11.25" customHeight="1">
      <c r="A173" s="162">
        <v>76</v>
      </c>
      <c r="B173" s="162" t="s">
        <v>109</v>
      </c>
      <c r="C173" s="162" t="s">
        <v>336</v>
      </c>
      <c r="D173" s="163" t="s">
        <v>338</v>
      </c>
      <c r="E173" s="164" t="s">
        <v>339</v>
      </c>
      <c r="F173" s="162" t="s">
        <v>113</v>
      </c>
      <c r="G173" s="165">
        <v>180.81</v>
      </c>
      <c r="H173" s="166"/>
      <c r="I173" s="166">
        <f>ROUND(G173*H173,2)</f>
        <v>0</v>
      </c>
      <c r="J173" s="167">
        <v>0.0001</v>
      </c>
      <c r="K173" s="165">
        <f>G173*J173</f>
        <v>0.018081</v>
      </c>
      <c r="L173" s="167">
        <v>0</v>
      </c>
      <c r="M173" s="165">
        <f>G173*L173</f>
        <v>0</v>
      </c>
      <c r="N173" s="168">
        <v>20</v>
      </c>
      <c r="O173" s="169">
        <v>16</v>
      </c>
      <c r="P173" s="170" t="s">
        <v>114</v>
      </c>
    </row>
    <row r="174" spans="1:19" s="178" customFormat="1" ht="11.25" customHeight="1">
      <c r="A174" s="171"/>
      <c r="B174" s="171"/>
      <c r="C174" s="171"/>
      <c r="E174" s="180" t="s">
        <v>340</v>
      </c>
      <c r="G174" s="179">
        <v>0</v>
      </c>
      <c r="P174" s="178">
        <v>2</v>
      </c>
      <c r="Q174" s="178" t="s">
        <v>105</v>
      </c>
      <c r="R174" s="178" t="s">
        <v>116</v>
      </c>
      <c r="S174" s="178" t="s">
        <v>105</v>
      </c>
    </row>
    <row r="175" spans="1:19" s="172" customFormat="1" ht="11.25" customHeight="1">
      <c r="A175" s="171"/>
      <c r="B175" s="171"/>
      <c r="C175" s="171"/>
      <c r="E175" s="173" t="s">
        <v>132</v>
      </c>
      <c r="G175" s="174">
        <v>65.1</v>
      </c>
      <c r="P175" s="172">
        <v>2</v>
      </c>
      <c r="Q175" s="172" t="s">
        <v>105</v>
      </c>
      <c r="R175" s="172" t="s">
        <v>116</v>
      </c>
      <c r="S175" s="172" t="s">
        <v>105</v>
      </c>
    </row>
    <row r="176" spans="1:19" s="172" customFormat="1" ht="11.25" customHeight="1">
      <c r="A176" s="171"/>
      <c r="B176" s="171"/>
      <c r="C176" s="171"/>
      <c r="E176" s="173" t="s">
        <v>341</v>
      </c>
      <c r="G176" s="174">
        <v>14</v>
      </c>
      <c r="P176" s="172">
        <v>2</v>
      </c>
      <c r="Q176" s="172" t="s">
        <v>105</v>
      </c>
      <c r="R176" s="172" t="s">
        <v>116</v>
      </c>
      <c r="S176" s="172" t="s">
        <v>105</v>
      </c>
    </row>
    <row r="177" spans="1:19" s="178" customFormat="1" ht="11.25" customHeight="1">
      <c r="A177" s="171"/>
      <c r="B177" s="171"/>
      <c r="C177" s="171"/>
      <c r="E177" s="180" t="s">
        <v>342</v>
      </c>
      <c r="G177" s="179">
        <v>0</v>
      </c>
      <c r="P177" s="178">
        <v>2</v>
      </c>
      <c r="Q177" s="178" t="s">
        <v>105</v>
      </c>
      <c r="R177" s="178" t="s">
        <v>116</v>
      </c>
      <c r="S177" s="178" t="s">
        <v>105</v>
      </c>
    </row>
    <row r="178" spans="1:19" s="172" customFormat="1" ht="11.25" customHeight="1">
      <c r="A178" s="171"/>
      <c r="B178" s="171"/>
      <c r="C178" s="171"/>
      <c r="E178" s="173" t="s">
        <v>137</v>
      </c>
      <c r="G178" s="174">
        <v>98.11</v>
      </c>
      <c r="P178" s="172">
        <v>2</v>
      </c>
      <c r="Q178" s="172" t="s">
        <v>105</v>
      </c>
      <c r="R178" s="172" t="s">
        <v>116</v>
      </c>
      <c r="S178" s="172" t="s">
        <v>105</v>
      </c>
    </row>
    <row r="179" spans="1:19" s="172" customFormat="1" ht="11.25" customHeight="1">
      <c r="A179" s="171"/>
      <c r="B179" s="171"/>
      <c r="C179" s="171"/>
      <c r="E179" s="173" t="s">
        <v>343</v>
      </c>
      <c r="G179" s="174">
        <v>70.4</v>
      </c>
      <c r="P179" s="172">
        <v>2</v>
      </c>
      <c r="Q179" s="172" t="s">
        <v>105</v>
      </c>
      <c r="R179" s="172" t="s">
        <v>116</v>
      </c>
      <c r="S179" s="172" t="s">
        <v>105</v>
      </c>
    </row>
    <row r="180" spans="1:19" s="172" customFormat="1" ht="11.25" customHeight="1">
      <c r="A180" s="171"/>
      <c r="B180" s="171"/>
      <c r="C180" s="171"/>
      <c r="E180" s="173" t="s">
        <v>344</v>
      </c>
      <c r="G180" s="174">
        <v>-66.8</v>
      </c>
      <c r="P180" s="172">
        <v>2</v>
      </c>
      <c r="Q180" s="172" t="s">
        <v>105</v>
      </c>
      <c r="R180" s="172" t="s">
        <v>116</v>
      </c>
      <c r="S180" s="172" t="s">
        <v>105</v>
      </c>
    </row>
    <row r="181" spans="1:19" s="190" customFormat="1" ht="11.25" customHeight="1">
      <c r="A181" s="171"/>
      <c r="B181" s="171"/>
      <c r="C181" s="171"/>
      <c r="D181" s="190" t="s">
        <v>345</v>
      </c>
      <c r="E181" s="191" t="s">
        <v>176</v>
      </c>
      <c r="G181" s="192">
        <v>180.81</v>
      </c>
      <c r="P181" s="190">
        <v>2</v>
      </c>
      <c r="Q181" s="190" t="s">
        <v>105</v>
      </c>
      <c r="R181" s="190" t="s">
        <v>116</v>
      </c>
      <c r="S181" s="190" t="s">
        <v>108</v>
      </c>
    </row>
    <row r="182" spans="1:16" s="170" customFormat="1" ht="11.25" customHeight="1">
      <c r="A182" s="162">
        <v>77</v>
      </c>
      <c r="B182" s="162" t="s">
        <v>109</v>
      </c>
      <c r="C182" s="162" t="s">
        <v>336</v>
      </c>
      <c r="D182" s="163" t="s">
        <v>346</v>
      </c>
      <c r="E182" s="164" t="s">
        <v>347</v>
      </c>
      <c r="F182" s="162" t="s">
        <v>113</v>
      </c>
      <c r="G182" s="165">
        <v>66.8</v>
      </c>
      <c r="H182" s="166"/>
      <c r="I182" s="166">
        <f>ROUND(G182*H182,2)</f>
        <v>0</v>
      </c>
      <c r="J182" s="167">
        <v>0.00017</v>
      </c>
      <c r="K182" s="165">
        <f>G182*J182</f>
        <v>0.011356</v>
      </c>
      <c r="L182" s="167">
        <v>0</v>
      </c>
      <c r="M182" s="165">
        <f>G182*L182</f>
        <v>0</v>
      </c>
      <c r="N182" s="168">
        <v>20</v>
      </c>
      <c r="O182" s="169">
        <v>16</v>
      </c>
      <c r="P182" s="170" t="s">
        <v>114</v>
      </c>
    </row>
    <row r="183" spans="1:19" s="178" customFormat="1" ht="11.25" customHeight="1">
      <c r="A183" s="171"/>
      <c r="B183" s="171"/>
      <c r="C183" s="171"/>
      <c r="E183" s="180" t="s">
        <v>348</v>
      </c>
      <c r="G183" s="179">
        <v>0</v>
      </c>
      <c r="P183" s="178">
        <v>2</v>
      </c>
      <c r="Q183" s="178" t="s">
        <v>105</v>
      </c>
      <c r="R183" s="178" t="s">
        <v>116</v>
      </c>
      <c r="S183" s="178" t="s">
        <v>105</v>
      </c>
    </row>
    <row r="184" spans="1:19" s="172" customFormat="1" ht="11.25" customHeight="1">
      <c r="A184" s="171"/>
      <c r="B184" s="171"/>
      <c r="C184" s="171"/>
      <c r="E184" s="173" t="s">
        <v>349</v>
      </c>
      <c r="G184" s="174">
        <v>66.8</v>
      </c>
      <c r="P184" s="172">
        <v>2</v>
      </c>
      <c r="Q184" s="172" t="s">
        <v>105</v>
      </c>
      <c r="R184" s="172" t="s">
        <v>116</v>
      </c>
      <c r="S184" s="172" t="s">
        <v>105</v>
      </c>
    </row>
    <row r="185" spans="1:19" s="175" customFormat="1" ht="11.25" customHeight="1">
      <c r="A185" s="171"/>
      <c r="B185" s="171"/>
      <c r="C185" s="171"/>
      <c r="D185" s="175" t="s">
        <v>350</v>
      </c>
      <c r="E185" s="176" t="s">
        <v>117</v>
      </c>
      <c r="G185" s="177">
        <v>66.8</v>
      </c>
      <c r="P185" s="175">
        <v>2</v>
      </c>
      <c r="Q185" s="175" t="s">
        <v>105</v>
      </c>
      <c r="R185" s="175" t="s">
        <v>116</v>
      </c>
      <c r="S185" s="175" t="s">
        <v>108</v>
      </c>
    </row>
    <row r="186" spans="1:16" s="170" customFormat="1" ht="22.5" customHeight="1">
      <c r="A186" s="162">
        <v>78</v>
      </c>
      <c r="B186" s="162" t="s">
        <v>109</v>
      </c>
      <c r="C186" s="162" t="s">
        <v>336</v>
      </c>
      <c r="D186" s="163" t="s">
        <v>351</v>
      </c>
      <c r="E186" s="164" t="s">
        <v>352</v>
      </c>
      <c r="F186" s="162" t="s">
        <v>113</v>
      </c>
      <c r="G186" s="165">
        <v>247.61</v>
      </c>
      <c r="H186" s="166"/>
      <c r="I186" s="166">
        <f>ROUND(G186*H186,2)</f>
        <v>0</v>
      </c>
      <c r="J186" s="167">
        <v>0.00033</v>
      </c>
      <c r="K186" s="165">
        <f>G186*J186</f>
        <v>0.0817113</v>
      </c>
      <c r="L186" s="167">
        <v>0</v>
      </c>
      <c r="M186" s="165">
        <f>G186*L186</f>
        <v>0</v>
      </c>
      <c r="N186" s="168">
        <v>20</v>
      </c>
      <c r="O186" s="169">
        <v>16</v>
      </c>
      <c r="P186" s="170" t="s">
        <v>114</v>
      </c>
    </row>
    <row r="187" spans="1:19" s="178" customFormat="1" ht="11.25" customHeight="1">
      <c r="A187" s="171"/>
      <c r="B187" s="171"/>
      <c r="C187" s="171"/>
      <c r="E187" s="180" t="s">
        <v>340</v>
      </c>
      <c r="G187" s="179">
        <v>0</v>
      </c>
      <c r="P187" s="178">
        <v>2</v>
      </c>
      <c r="Q187" s="178" t="s">
        <v>105</v>
      </c>
      <c r="R187" s="178" t="s">
        <v>116</v>
      </c>
      <c r="S187" s="178" t="s">
        <v>105</v>
      </c>
    </row>
    <row r="188" spans="1:19" s="172" customFormat="1" ht="11.25" customHeight="1">
      <c r="A188" s="171"/>
      <c r="B188" s="171"/>
      <c r="C188" s="171"/>
      <c r="E188" s="173" t="s">
        <v>132</v>
      </c>
      <c r="G188" s="174">
        <v>65.1</v>
      </c>
      <c r="P188" s="172">
        <v>2</v>
      </c>
      <c r="Q188" s="172" t="s">
        <v>105</v>
      </c>
      <c r="R188" s="172" t="s">
        <v>116</v>
      </c>
      <c r="S188" s="172" t="s">
        <v>105</v>
      </c>
    </row>
    <row r="189" spans="1:19" s="172" customFormat="1" ht="11.25" customHeight="1">
      <c r="A189" s="171"/>
      <c r="B189" s="171"/>
      <c r="C189" s="171"/>
      <c r="E189" s="173" t="s">
        <v>341</v>
      </c>
      <c r="G189" s="174">
        <v>14</v>
      </c>
      <c r="P189" s="172">
        <v>2</v>
      </c>
      <c r="Q189" s="172" t="s">
        <v>105</v>
      </c>
      <c r="R189" s="172" t="s">
        <v>116</v>
      </c>
      <c r="S189" s="172" t="s">
        <v>105</v>
      </c>
    </row>
    <row r="190" spans="1:19" s="178" customFormat="1" ht="11.25" customHeight="1">
      <c r="A190" s="171"/>
      <c r="B190" s="171"/>
      <c r="C190" s="171"/>
      <c r="E190" s="180" t="s">
        <v>342</v>
      </c>
      <c r="G190" s="179">
        <v>0</v>
      </c>
      <c r="P190" s="178">
        <v>2</v>
      </c>
      <c r="Q190" s="178" t="s">
        <v>105</v>
      </c>
      <c r="R190" s="178" t="s">
        <v>116</v>
      </c>
      <c r="S190" s="178" t="s">
        <v>105</v>
      </c>
    </row>
    <row r="191" spans="1:19" s="172" customFormat="1" ht="11.25" customHeight="1">
      <c r="A191" s="171"/>
      <c r="B191" s="171"/>
      <c r="C191" s="171"/>
      <c r="E191" s="173" t="s">
        <v>137</v>
      </c>
      <c r="G191" s="174">
        <v>98.11</v>
      </c>
      <c r="P191" s="172">
        <v>2</v>
      </c>
      <c r="Q191" s="172" t="s">
        <v>105</v>
      </c>
      <c r="R191" s="172" t="s">
        <v>116</v>
      </c>
      <c r="S191" s="172" t="s">
        <v>105</v>
      </c>
    </row>
    <row r="192" spans="1:19" s="172" customFormat="1" ht="11.25" customHeight="1">
      <c r="A192" s="171"/>
      <c r="B192" s="171"/>
      <c r="C192" s="171"/>
      <c r="E192" s="173" t="s">
        <v>343</v>
      </c>
      <c r="G192" s="174">
        <v>70.4</v>
      </c>
      <c r="P192" s="172">
        <v>2</v>
      </c>
      <c r="Q192" s="172" t="s">
        <v>105</v>
      </c>
      <c r="R192" s="172" t="s">
        <v>116</v>
      </c>
      <c r="S192" s="172" t="s">
        <v>105</v>
      </c>
    </row>
    <row r="193" spans="1:19" s="190" customFormat="1" ht="11.25" customHeight="1">
      <c r="A193" s="171"/>
      <c r="B193" s="171"/>
      <c r="C193" s="171"/>
      <c r="E193" s="191" t="s">
        <v>176</v>
      </c>
      <c r="G193" s="192">
        <v>247.61</v>
      </c>
      <c r="P193" s="190">
        <v>2</v>
      </c>
      <c r="Q193" s="190" t="s">
        <v>105</v>
      </c>
      <c r="R193" s="190" t="s">
        <v>116</v>
      </c>
      <c r="S193" s="190" t="s">
        <v>108</v>
      </c>
    </row>
    <row r="194" spans="2:16" s="137" customFormat="1" ht="11.25" customHeight="1">
      <c r="B194" s="136" t="s">
        <v>60</v>
      </c>
      <c r="D194" s="137" t="s">
        <v>158</v>
      </c>
      <c r="E194" s="137" t="s">
        <v>158</v>
      </c>
      <c r="I194" s="138">
        <f>I195</f>
        <v>0</v>
      </c>
      <c r="K194" s="139">
        <f>K195</f>
        <v>0.00152</v>
      </c>
      <c r="M194" s="139">
        <f>M195</f>
        <v>0</v>
      </c>
      <c r="P194" s="137" t="s">
        <v>105</v>
      </c>
    </row>
    <row r="195" spans="2:16" s="141" customFormat="1" ht="11.25" customHeight="1">
      <c r="B195" s="140" t="s">
        <v>60</v>
      </c>
      <c r="D195" s="141" t="s">
        <v>353</v>
      </c>
      <c r="E195" s="141" t="s">
        <v>354</v>
      </c>
      <c r="I195" s="142">
        <f>SUM(I196:I203)</f>
        <v>0</v>
      </c>
      <c r="K195" s="143">
        <f>SUM(K196:K203)</f>
        <v>0.00152</v>
      </c>
      <c r="M195" s="143">
        <f>SUM(M196:M203)</f>
        <v>0</v>
      </c>
      <c r="P195" s="141" t="s">
        <v>108</v>
      </c>
    </row>
    <row r="196" spans="1:16" s="170" customFormat="1" ht="22.5" customHeight="1">
      <c r="A196" s="162">
        <v>79</v>
      </c>
      <c r="B196" s="162" t="s">
        <v>109</v>
      </c>
      <c r="C196" s="162" t="s">
        <v>355</v>
      </c>
      <c r="D196" s="163" t="s">
        <v>356</v>
      </c>
      <c r="E196" s="164" t="s">
        <v>357</v>
      </c>
      <c r="F196" s="162" t="s">
        <v>193</v>
      </c>
      <c r="G196" s="165">
        <v>8</v>
      </c>
      <c r="H196" s="166"/>
      <c r="I196" s="166">
        <f aca="true" t="shared" si="6" ref="I196:I203">ROUND(G196*H196,2)</f>
        <v>0</v>
      </c>
      <c r="J196" s="167">
        <v>0</v>
      </c>
      <c r="K196" s="165">
        <f aca="true" t="shared" si="7" ref="K196:K203">G196*J196</f>
        <v>0</v>
      </c>
      <c r="L196" s="167">
        <v>0</v>
      </c>
      <c r="M196" s="165">
        <f aca="true" t="shared" si="8" ref="M196:M203">G196*L196</f>
        <v>0</v>
      </c>
      <c r="N196" s="168">
        <v>20</v>
      </c>
      <c r="O196" s="169">
        <v>64</v>
      </c>
      <c r="P196" s="170" t="s">
        <v>114</v>
      </c>
    </row>
    <row r="197" spans="1:16" s="189" customFormat="1" ht="11.25" customHeight="1">
      <c r="A197" s="181">
        <v>80</v>
      </c>
      <c r="B197" s="181" t="s">
        <v>158</v>
      </c>
      <c r="C197" s="181" t="s">
        <v>159</v>
      </c>
      <c r="D197" s="182" t="s">
        <v>358</v>
      </c>
      <c r="E197" s="183" t="s">
        <v>359</v>
      </c>
      <c r="F197" s="181" t="s">
        <v>193</v>
      </c>
      <c r="G197" s="184">
        <v>8</v>
      </c>
      <c r="H197" s="185"/>
      <c r="I197" s="185">
        <f t="shared" si="6"/>
        <v>0</v>
      </c>
      <c r="J197" s="186">
        <v>0</v>
      </c>
      <c r="K197" s="184">
        <f t="shared" si="7"/>
        <v>0</v>
      </c>
      <c r="L197" s="186">
        <v>0</v>
      </c>
      <c r="M197" s="184">
        <f t="shared" si="8"/>
        <v>0</v>
      </c>
      <c r="N197" s="187">
        <v>20</v>
      </c>
      <c r="O197" s="188">
        <v>256</v>
      </c>
      <c r="P197" s="189" t="s">
        <v>114</v>
      </c>
    </row>
    <row r="198" spans="1:16" s="170" customFormat="1" ht="22.5" customHeight="1">
      <c r="A198" s="162">
        <v>81</v>
      </c>
      <c r="B198" s="162" t="s">
        <v>109</v>
      </c>
      <c r="C198" s="162" t="s">
        <v>355</v>
      </c>
      <c r="D198" s="163" t="s">
        <v>360</v>
      </c>
      <c r="E198" s="164" t="s">
        <v>361</v>
      </c>
      <c r="F198" s="162" t="s">
        <v>156</v>
      </c>
      <c r="G198" s="165">
        <v>1</v>
      </c>
      <c r="H198" s="166"/>
      <c r="I198" s="166">
        <f t="shared" si="6"/>
        <v>0</v>
      </c>
      <c r="J198" s="167">
        <v>0</v>
      </c>
      <c r="K198" s="165">
        <f t="shared" si="7"/>
        <v>0</v>
      </c>
      <c r="L198" s="167">
        <v>0</v>
      </c>
      <c r="M198" s="165">
        <f t="shared" si="8"/>
        <v>0</v>
      </c>
      <c r="N198" s="168">
        <v>20</v>
      </c>
      <c r="O198" s="169">
        <v>64</v>
      </c>
      <c r="P198" s="170" t="s">
        <v>114</v>
      </c>
    </row>
    <row r="199" spans="1:16" s="189" customFormat="1" ht="11.25" customHeight="1">
      <c r="A199" s="181">
        <v>82</v>
      </c>
      <c r="B199" s="181" t="s">
        <v>158</v>
      </c>
      <c r="C199" s="181" t="s">
        <v>159</v>
      </c>
      <c r="D199" s="182" t="s">
        <v>362</v>
      </c>
      <c r="E199" s="183" t="s">
        <v>363</v>
      </c>
      <c r="F199" s="181" t="s">
        <v>364</v>
      </c>
      <c r="G199" s="184">
        <v>1</v>
      </c>
      <c r="H199" s="185"/>
      <c r="I199" s="185">
        <f t="shared" si="6"/>
        <v>0</v>
      </c>
      <c r="J199" s="186">
        <v>0</v>
      </c>
      <c r="K199" s="184">
        <f t="shared" si="7"/>
        <v>0</v>
      </c>
      <c r="L199" s="186">
        <v>0</v>
      </c>
      <c r="M199" s="184">
        <f t="shared" si="8"/>
        <v>0</v>
      </c>
      <c r="N199" s="187">
        <v>20</v>
      </c>
      <c r="O199" s="188">
        <v>256</v>
      </c>
      <c r="P199" s="189" t="s">
        <v>114</v>
      </c>
    </row>
    <row r="200" spans="1:16" s="170" customFormat="1" ht="22.5" customHeight="1">
      <c r="A200" s="162">
        <v>83</v>
      </c>
      <c r="B200" s="162" t="s">
        <v>109</v>
      </c>
      <c r="C200" s="162" t="s">
        <v>355</v>
      </c>
      <c r="D200" s="163" t="s">
        <v>365</v>
      </c>
      <c r="E200" s="164" t="s">
        <v>366</v>
      </c>
      <c r="F200" s="162" t="s">
        <v>156</v>
      </c>
      <c r="G200" s="165">
        <v>1</v>
      </c>
      <c r="H200" s="166"/>
      <c r="I200" s="166">
        <f t="shared" si="6"/>
        <v>0</v>
      </c>
      <c r="J200" s="167">
        <v>0</v>
      </c>
      <c r="K200" s="165">
        <f t="shared" si="7"/>
        <v>0</v>
      </c>
      <c r="L200" s="167">
        <v>0</v>
      </c>
      <c r="M200" s="165">
        <f t="shared" si="8"/>
        <v>0</v>
      </c>
      <c r="N200" s="168">
        <v>20</v>
      </c>
      <c r="O200" s="169">
        <v>64</v>
      </c>
      <c r="P200" s="170" t="s">
        <v>114</v>
      </c>
    </row>
    <row r="201" spans="1:16" s="189" customFormat="1" ht="11.25" customHeight="1">
      <c r="A201" s="181">
        <v>84</v>
      </c>
      <c r="B201" s="181" t="s">
        <v>158</v>
      </c>
      <c r="C201" s="181" t="s">
        <v>159</v>
      </c>
      <c r="D201" s="182" t="s">
        <v>367</v>
      </c>
      <c r="E201" s="183" t="s">
        <v>368</v>
      </c>
      <c r="F201" s="181" t="s">
        <v>156</v>
      </c>
      <c r="G201" s="184">
        <v>1</v>
      </c>
      <c r="H201" s="185"/>
      <c r="I201" s="185">
        <f t="shared" si="6"/>
        <v>0</v>
      </c>
      <c r="J201" s="186">
        <v>0</v>
      </c>
      <c r="K201" s="184">
        <f t="shared" si="7"/>
        <v>0</v>
      </c>
      <c r="L201" s="186">
        <v>0</v>
      </c>
      <c r="M201" s="184">
        <f t="shared" si="8"/>
        <v>0</v>
      </c>
      <c r="N201" s="187">
        <v>20</v>
      </c>
      <c r="O201" s="188">
        <v>256</v>
      </c>
      <c r="P201" s="189" t="s">
        <v>114</v>
      </c>
    </row>
    <row r="202" spans="1:16" s="170" customFormat="1" ht="11.25" customHeight="1">
      <c r="A202" s="162">
        <v>85</v>
      </c>
      <c r="B202" s="162" t="s">
        <v>109</v>
      </c>
      <c r="C202" s="162" t="s">
        <v>355</v>
      </c>
      <c r="D202" s="163" t="s">
        <v>369</v>
      </c>
      <c r="E202" s="164" t="s">
        <v>370</v>
      </c>
      <c r="F202" s="162" t="s">
        <v>193</v>
      </c>
      <c r="G202" s="165">
        <v>8</v>
      </c>
      <c r="H202" s="166"/>
      <c r="I202" s="166">
        <f t="shared" si="6"/>
        <v>0</v>
      </c>
      <c r="J202" s="167">
        <v>0</v>
      </c>
      <c r="K202" s="165">
        <f t="shared" si="7"/>
        <v>0</v>
      </c>
      <c r="L202" s="167">
        <v>0</v>
      </c>
      <c r="M202" s="165">
        <f t="shared" si="8"/>
        <v>0</v>
      </c>
      <c r="N202" s="168">
        <v>20</v>
      </c>
      <c r="O202" s="169">
        <v>64</v>
      </c>
      <c r="P202" s="170" t="s">
        <v>114</v>
      </c>
    </row>
    <row r="203" spans="1:16" s="189" customFormat="1" ht="11.25" customHeight="1">
      <c r="A203" s="181">
        <v>86</v>
      </c>
      <c r="B203" s="181" t="s">
        <v>158</v>
      </c>
      <c r="C203" s="181" t="s">
        <v>159</v>
      </c>
      <c r="D203" s="182" t="s">
        <v>371</v>
      </c>
      <c r="E203" s="183" t="s">
        <v>372</v>
      </c>
      <c r="F203" s="181" t="s">
        <v>193</v>
      </c>
      <c r="G203" s="184">
        <v>8</v>
      </c>
      <c r="H203" s="185"/>
      <c r="I203" s="185">
        <f t="shared" si="6"/>
        <v>0</v>
      </c>
      <c r="J203" s="186">
        <v>0.00019</v>
      </c>
      <c r="K203" s="184">
        <f t="shared" si="7"/>
        <v>0.00152</v>
      </c>
      <c r="L203" s="186">
        <v>0</v>
      </c>
      <c r="M203" s="184">
        <f t="shared" si="8"/>
        <v>0</v>
      </c>
      <c r="N203" s="187">
        <v>20</v>
      </c>
      <c r="O203" s="188">
        <v>256</v>
      </c>
      <c r="P203" s="189" t="s">
        <v>114</v>
      </c>
    </row>
    <row r="204" spans="2:16" s="137" customFormat="1" ht="11.25" customHeight="1">
      <c r="B204" s="136" t="s">
        <v>60</v>
      </c>
      <c r="D204" s="137" t="s">
        <v>57</v>
      </c>
      <c r="E204" s="137" t="s">
        <v>373</v>
      </c>
      <c r="I204" s="138">
        <f>SUM(I205:I206)</f>
        <v>0</v>
      </c>
      <c r="K204" s="139">
        <f>SUM(K205:K206)</f>
        <v>0</v>
      </c>
      <c r="M204" s="139">
        <f>SUM(M205:M206)</f>
        <v>0</v>
      </c>
      <c r="P204" s="137" t="s">
        <v>105</v>
      </c>
    </row>
    <row r="205" spans="1:16" s="170" customFormat="1" ht="22.5" customHeight="1">
      <c r="A205" s="162">
        <v>87</v>
      </c>
      <c r="B205" s="162" t="s">
        <v>109</v>
      </c>
      <c r="C205" s="162" t="s">
        <v>57</v>
      </c>
      <c r="D205" s="163" t="s">
        <v>374</v>
      </c>
      <c r="E205" s="164" t="s">
        <v>375</v>
      </c>
      <c r="F205" s="162" t="s">
        <v>376</v>
      </c>
      <c r="G205" s="165">
        <v>2</v>
      </c>
      <c r="H205" s="166"/>
      <c r="I205" s="166">
        <f>ROUND(G205*H205,2)</f>
        <v>0</v>
      </c>
      <c r="J205" s="167">
        <v>0</v>
      </c>
      <c r="K205" s="165">
        <f>G205*J205</f>
        <v>0</v>
      </c>
      <c r="L205" s="167">
        <v>0</v>
      </c>
      <c r="M205" s="165">
        <f>G205*L205</f>
        <v>0</v>
      </c>
      <c r="N205" s="168">
        <v>20</v>
      </c>
      <c r="O205" s="169">
        <v>512</v>
      </c>
      <c r="P205" s="170" t="s">
        <v>108</v>
      </c>
    </row>
    <row r="206" spans="1:19" s="172" customFormat="1" ht="11.25" customHeight="1">
      <c r="A206" s="171"/>
      <c r="B206" s="171"/>
      <c r="C206" s="171"/>
      <c r="E206" s="173" t="s">
        <v>377</v>
      </c>
      <c r="G206" s="174">
        <v>2</v>
      </c>
      <c r="P206" s="172">
        <v>1</v>
      </c>
      <c r="Q206" s="172" t="s">
        <v>105</v>
      </c>
      <c r="R206" s="172" t="s">
        <v>116</v>
      </c>
      <c r="S206" s="172" t="s">
        <v>108</v>
      </c>
    </row>
    <row r="207" spans="5:13" s="144" customFormat="1" ht="11.25">
      <c r="E207" s="144" t="s">
        <v>87</v>
      </c>
      <c r="I207" s="145">
        <f>I14+I92+I194+I204</f>
        <v>0</v>
      </c>
      <c r="K207" s="146">
        <f>K14+K92+K194+K204</f>
        <v>7.770850077999999</v>
      </c>
      <c r="M207" s="146">
        <f>M14+M92+M194+M204</f>
        <v>3.600272</v>
      </c>
    </row>
  </sheetData>
  <sheetProtection selectLockedCells="1" selectUnlockedCells="1"/>
  <printOptions horizontalCentered="1"/>
  <pageMargins left="0.5902777777777778" right="0.5902777777777778" top="0.5902777777777778" bottom="0.5902777777777778" header="0.5118055555555555" footer="0.5118055555555555"/>
  <pageSetup fitToHeight="999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showGridLines="0" zoomScalePageLayoutView="0" workbookViewId="0" topLeftCell="A1">
      <selection activeCell="I15" sqref="I15"/>
    </sheetView>
  </sheetViews>
  <sheetFormatPr defaultColWidth="9.140625" defaultRowHeight="12.75"/>
  <sheetData>
    <row r="1" spans="1:5" ht="12.75">
      <c r="A1" t="s">
        <v>134</v>
      </c>
      <c r="B1" t="s">
        <v>3</v>
      </c>
      <c r="C1" t="s">
        <v>3</v>
      </c>
      <c r="D1" t="s">
        <v>378</v>
      </c>
      <c r="E1" t="s">
        <v>114</v>
      </c>
    </row>
    <row r="2" spans="1:5" ht="12.75">
      <c r="A2" t="s">
        <v>379</v>
      </c>
      <c r="B2" t="s">
        <v>3</v>
      </c>
      <c r="C2" t="s">
        <v>3</v>
      </c>
      <c r="D2" t="s">
        <v>105</v>
      </c>
      <c r="E2" t="s">
        <v>114</v>
      </c>
    </row>
    <row r="3" spans="1:5" ht="12.75">
      <c r="A3" t="s">
        <v>138</v>
      </c>
      <c r="B3" t="s">
        <v>3</v>
      </c>
      <c r="C3" t="s">
        <v>3</v>
      </c>
      <c r="D3" t="s">
        <v>380</v>
      </c>
      <c r="E3" t="s">
        <v>114</v>
      </c>
    </row>
    <row r="4" spans="1:5" ht="12.75">
      <c r="A4" t="s">
        <v>169</v>
      </c>
      <c r="B4" t="s">
        <v>3</v>
      </c>
      <c r="C4" t="s">
        <v>3</v>
      </c>
      <c r="D4" t="s">
        <v>381</v>
      </c>
      <c r="E4" t="s">
        <v>114</v>
      </c>
    </row>
    <row r="5" spans="1:5" ht="12.75">
      <c r="A5" t="s">
        <v>345</v>
      </c>
      <c r="B5" t="s">
        <v>3</v>
      </c>
      <c r="C5" t="s">
        <v>3</v>
      </c>
      <c r="D5" t="s">
        <v>382</v>
      </c>
      <c r="E5" t="s">
        <v>114</v>
      </c>
    </row>
    <row r="6" spans="1:5" ht="12.75">
      <c r="A6" t="s">
        <v>350</v>
      </c>
      <c r="B6" t="s">
        <v>3</v>
      </c>
      <c r="C6" t="s">
        <v>3</v>
      </c>
      <c r="D6" t="s">
        <v>383</v>
      </c>
      <c r="E6" t="s">
        <v>114</v>
      </c>
    </row>
    <row r="7" spans="1:5" ht="12.75">
      <c r="A7" t="s">
        <v>384</v>
      </c>
      <c r="B7" t="s">
        <v>3</v>
      </c>
      <c r="C7" t="s">
        <v>3</v>
      </c>
      <c r="D7" t="s">
        <v>385</v>
      </c>
      <c r="E7" t="s">
        <v>114</v>
      </c>
    </row>
    <row r="8" spans="1:5" ht="12.75">
      <c r="A8" t="s">
        <v>162</v>
      </c>
      <c r="B8" t="s">
        <v>3</v>
      </c>
      <c r="C8" t="s">
        <v>3</v>
      </c>
      <c r="D8" t="s">
        <v>114</v>
      </c>
      <c r="E8" t="s">
        <v>114</v>
      </c>
    </row>
    <row r="9" spans="1:5" ht="12.75">
      <c r="A9" t="s">
        <v>317</v>
      </c>
      <c r="B9" t="s">
        <v>3</v>
      </c>
      <c r="C9" t="s">
        <v>3</v>
      </c>
      <c r="D9" t="s">
        <v>386</v>
      </c>
      <c r="E9" t="s">
        <v>114</v>
      </c>
    </row>
    <row r="10" spans="1:5" ht="12.75">
      <c r="A10" t="s">
        <v>330</v>
      </c>
      <c r="B10" t="s">
        <v>3</v>
      </c>
      <c r="C10" t="s">
        <v>3</v>
      </c>
      <c r="D10" t="s">
        <v>387</v>
      </c>
      <c r="E10" t="s">
        <v>114</v>
      </c>
    </row>
    <row r="11" spans="1:5" ht="12.75">
      <c r="A11" t="s">
        <v>388</v>
      </c>
      <c r="B11" t="s">
        <v>3</v>
      </c>
      <c r="C11" t="s">
        <v>3</v>
      </c>
      <c r="D11" t="s">
        <v>389</v>
      </c>
      <c r="E11" t="s">
        <v>114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</dc:creator>
  <cp:keywords/>
  <dc:description/>
  <cp:lastModifiedBy>Jarka</cp:lastModifiedBy>
  <cp:lastPrinted>2016-02-22T07:55:37Z</cp:lastPrinted>
  <dcterms:created xsi:type="dcterms:W3CDTF">2016-02-22T07:58:41Z</dcterms:created>
  <dcterms:modified xsi:type="dcterms:W3CDTF">2016-04-08T11:54:25Z</dcterms:modified>
  <cp:category/>
  <cp:version/>
  <cp:contentType/>
  <cp:contentStatus/>
</cp:coreProperties>
</file>